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X:\Projekti\8822_igrisce_Tivoli\PZI\popis\"/>
    </mc:Choice>
  </mc:AlternateContent>
  <xr:revisionPtr revIDLastSave="0" documentId="13_ncr:1_{684041DE-A931-47B7-AD01-7AF3CF48408B}" xr6:coauthVersionLast="47" xr6:coauthVersionMax="47" xr10:uidLastSave="{00000000-0000-0000-0000-000000000000}"/>
  <bookViews>
    <workbookView xWindow="-120" yWindow="-120" windowWidth="29040" windowHeight="17640" tabRatio="932" xr2:uid="{00000000-000D-0000-FFFF-FFFF00000000}"/>
  </bookViews>
  <sheets>
    <sheet name="REKAPITULACIJA" sheetId="1" r:id="rId1"/>
    <sheet name="SPLOŠNE OPOMBE" sheetId="12" r:id="rId2"/>
    <sheet name="GO dela" sheetId="2" r:id="rId3"/>
    <sheet name="zasaditve" sheetId="13" r:id="rId4"/>
    <sheet name="urbana oprema" sheetId="14" r:id="rId5"/>
    <sheet name="vodovodni priključek" sheetId="15" r:id="rId6"/>
    <sheet name="interni vodovd" sheetId="16" r:id="rId7"/>
    <sheet name="REK - kanalizacija" sheetId="17" r:id="rId8"/>
    <sheet name="M1" sheetId="18" r:id="rId9"/>
    <sheet name="M2" sheetId="19" r:id="rId10"/>
    <sheet name="M3" sheetId="20" r:id="rId11"/>
  </sheets>
  <externalReferences>
    <externalReference r:id="rId12"/>
  </externalReferences>
  <definedNames>
    <definedName name="Excel_BuiltIn_Print_Area" localSheetId="2">'GO dela'!$A$8:$E$185</definedName>
    <definedName name="Excel_BuiltIn_Print_Area" localSheetId="0">REKAPITULACIJA!$A$17:$D$168</definedName>
    <definedName name="Izm_11.005" localSheetId="4">#REF!</definedName>
    <definedName name="Izm_11.005" localSheetId="3">#REF!</definedName>
    <definedName name="Izm_11.005">#REF!</definedName>
    <definedName name="Izm_11.006" localSheetId="4">#REF!</definedName>
    <definedName name="Izm_11.006" localSheetId="3">#REF!</definedName>
    <definedName name="Izm_11.006">#REF!</definedName>
    <definedName name="Izm_11.007" localSheetId="6">#REF!</definedName>
    <definedName name="Izm_11.007" localSheetId="4">#REF!</definedName>
    <definedName name="Izm_11.007" localSheetId="5">#REF!</definedName>
    <definedName name="Izm_11.007" localSheetId="3">#REF!</definedName>
    <definedName name="Izm_11.007">#REF!</definedName>
    <definedName name="Izm_11.009" localSheetId="6">#REF!</definedName>
    <definedName name="Izm_11.009" localSheetId="4">#REF!</definedName>
    <definedName name="Izm_11.009" localSheetId="5">#REF!</definedName>
    <definedName name="Izm_11.009" localSheetId="3">#REF!</definedName>
    <definedName name="Izm_11.009">#REF!</definedName>
    <definedName name="_xlnm.Print_Area" localSheetId="2">'GO dela'!$A$1:$F$185</definedName>
    <definedName name="_xlnm.Print_Area" localSheetId="6">'interni vodovd'!$A$3:$H$114</definedName>
    <definedName name="_xlnm.Print_Area" localSheetId="0">REKAPITULACIJA!$A$1:$D$47</definedName>
    <definedName name="_xlnm.Print_Area" localSheetId="1">'SPLOŠNE OPOMBE'!$A$1:$B$38</definedName>
    <definedName name="_xlnm.Print_Area" localSheetId="4">'urbana oprema'!$A$1:$F$238</definedName>
    <definedName name="_xlnm.Print_Area" localSheetId="5">'vodovodni priključek'!$A$3:$H$127</definedName>
    <definedName name="_xlnm.Print_Area" localSheetId="3">zasaditve!$A$1:$F$119</definedName>
    <definedName name="_xlnm.Print_Titles" localSheetId="4">'urbana oprema'!$5:$5</definedName>
    <definedName name="rr">#REF!</definedName>
    <definedName name="s_Prip_del" localSheetId="6">'interni vodovd'!#REF!</definedName>
    <definedName name="s_Prip_del" localSheetId="4">#REF!</definedName>
    <definedName name="s_Prip_del" localSheetId="5">'vodovodni priključek'!#REF!</definedName>
    <definedName name="s_Prip_del" localSheetId="3">#REF!</definedName>
    <definedName name="s_Prip_del">#REF!</definedName>
    <definedName name="skA">'[1]STRUŠKA II'!$H$27</definedName>
    <definedName name="SU_MONTDELA" localSheetId="6">'interni vodovd'!$H$82</definedName>
    <definedName name="SU_MONTDELA" localSheetId="4">#REF!</definedName>
    <definedName name="SU_MONTDELA" localSheetId="5">'vodovodni priključek'!$H$82</definedName>
    <definedName name="SU_MONTDELA" localSheetId="3">#REF!</definedName>
    <definedName name="SU_MONTDELA">#REF!</definedName>
    <definedName name="SU_NABAVAMAT" localSheetId="6">'interni vodovd'!$H$105</definedName>
    <definedName name="SU_NABAVAMAT" localSheetId="4">#REF!</definedName>
    <definedName name="SU_NABAVAMAT" localSheetId="5">'vodovodni priključek'!$H$118</definedName>
    <definedName name="SU_NABAVAMAT" localSheetId="3">#REF!</definedName>
    <definedName name="SU_NABAVAMAT">#REF!</definedName>
    <definedName name="SU_ZAKLJDELA" localSheetId="6">'interni vodovd'!$H$114</definedName>
    <definedName name="SU_ZAKLJDELA" localSheetId="4">#REF!</definedName>
    <definedName name="SU_ZAKLJDELA" localSheetId="5">'vodovodni priključek'!$H$127</definedName>
    <definedName name="SU_ZAKLJDELA" localSheetId="3">#REF!</definedName>
    <definedName name="SU_ZAKLJDELA">#REF!</definedName>
    <definedName name="SU_ZAKLJUČDELA" localSheetId="4">#REF!</definedName>
    <definedName name="SU_ZAKLJUČDELA" localSheetId="3">#REF!</definedName>
    <definedName name="SU_ZAKLJUČDELA">#REF!</definedName>
    <definedName name="SU_ZEMDELA" localSheetId="6">'interni vodovd'!$H$57</definedName>
    <definedName name="SU_ZEMDELA" localSheetId="4">#REF!</definedName>
    <definedName name="SU_ZEMDELA" localSheetId="5">'vodovodni priključek'!$H$61</definedName>
    <definedName name="SU_ZEMDELA" localSheetId="3">#REF!</definedName>
    <definedName name="SU_ZEMDELA">#REF!</definedName>
    <definedName name="Sub_11" localSheetId="6">'interni vodovd'!#REF!</definedName>
    <definedName name="Sub_11" localSheetId="4">#REF!</definedName>
    <definedName name="Sub_11" localSheetId="5">'vodovodni priključek'!#REF!</definedName>
    <definedName name="Sub_11" localSheetId="3">#REF!</definedName>
    <definedName name="Sub_11">#REF!</definedName>
    <definedName name="Sub_12" localSheetId="6">'interni vodovd'!#REF!</definedName>
    <definedName name="Sub_12" localSheetId="4">#REF!</definedName>
    <definedName name="Sub_12" localSheetId="5">'vodovodni priključek'!#REF!</definedName>
    <definedName name="Sub_12" localSheetId="3">#REF!</definedName>
    <definedName name="Sub_12">#REF!</definedName>
    <definedName name="xxxyyy">#REF!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7" l="1"/>
  <c r="H91" i="18" l="1"/>
  <c r="F11" i="2"/>
  <c r="H100" i="18"/>
  <c r="H102" i="18" s="1"/>
  <c r="D63" i="13"/>
  <c r="F63" i="13" s="1"/>
  <c r="D61" i="13"/>
  <c r="D62" i="13" s="1"/>
  <c r="F62" i="13" s="1"/>
  <c r="F60" i="13"/>
  <c r="F61" i="13" l="1"/>
  <c r="F184" i="2"/>
  <c r="F125" i="2"/>
  <c r="F124" i="2"/>
  <c r="F71" i="14"/>
  <c r="F62" i="14"/>
  <c r="F53" i="14"/>
  <c r="F45" i="14"/>
  <c r="F37" i="14"/>
  <c r="F29" i="14"/>
  <c r="F12" i="14"/>
  <c r="F7" i="14"/>
  <c r="F105" i="13"/>
  <c r="H114" i="20" l="1"/>
  <c r="H112" i="20"/>
  <c r="H110" i="20"/>
  <c r="H108" i="20"/>
  <c r="H101" i="20"/>
  <c r="H103" i="20" s="1"/>
  <c r="H19" i="20" s="1"/>
  <c r="H94" i="20"/>
  <c r="H92" i="20"/>
  <c r="D88" i="20"/>
  <c r="H88" i="20" s="1"/>
  <c r="D86" i="20"/>
  <c r="H86" i="20" s="1"/>
  <c r="H84" i="20"/>
  <c r="D82" i="20"/>
  <c r="H82" i="20" s="1"/>
  <c r="D80" i="20"/>
  <c r="H78" i="20"/>
  <c r="H70" i="20"/>
  <c r="H69" i="20"/>
  <c r="H65" i="20"/>
  <c r="H63" i="20"/>
  <c r="H61" i="20"/>
  <c r="H59" i="20"/>
  <c r="H57" i="20"/>
  <c r="H55" i="20"/>
  <c r="H115" i="19"/>
  <c r="H113" i="19"/>
  <c r="H111" i="19"/>
  <c r="H109" i="19"/>
  <c r="H102" i="19"/>
  <c r="H104" i="19" s="1"/>
  <c r="H19" i="19" s="1"/>
  <c r="H94" i="19"/>
  <c r="H92" i="19"/>
  <c r="D88" i="19"/>
  <c r="H88" i="19" s="1"/>
  <c r="D86" i="19"/>
  <c r="H86" i="19" s="1"/>
  <c r="H84" i="19"/>
  <c r="D82" i="19"/>
  <c r="H82" i="19" s="1"/>
  <c r="D80" i="19"/>
  <c r="H78" i="19"/>
  <c r="H70" i="19"/>
  <c r="H69" i="19"/>
  <c r="H65" i="19"/>
  <c r="H63" i="19"/>
  <c r="H61" i="19"/>
  <c r="H59" i="19"/>
  <c r="H57" i="19"/>
  <c r="H55" i="19"/>
  <c r="H113" i="18"/>
  <c r="H111" i="18"/>
  <c r="H109" i="18"/>
  <c r="H107" i="18"/>
  <c r="H19" i="18"/>
  <c r="H93" i="18"/>
  <c r="H87" i="18"/>
  <c r="H85" i="18"/>
  <c r="H83" i="18"/>
  <c r="D81" i="18"/>
  <c r="H81" i="18" s="1"/>
  <c r="D79" i="18"/>
  <c r="D89" i="18" s="1"/>
  <c r="H89" i="18" s="1"/>
  <c r="H77" i="18"/>
  <c r="H69" i="18"/>
  <c r="H68" i="18"/>
  <c r="H64" i="18"/>
  <c r="H62" i="18"/>
  <c r="H60" i="18"/>
  <c r="H58" i="18"/>
  <c r="H56" i="18"/>
  <c r="H54" i="18"/>
  <c r="F35" i="2"/>
  <c r="H72" i="20" l="1"/>
  <c r="H9" i="20" s="1"/>
  <c r="H72" i="19"/>
  <c r="H9" i="19" s="1"/>
  <c r="D90" i="20"/>
  <c r="H90" i="20" s="1"/>
  <c r="H116" i="20"/>
  <c r="H24" i="20" s="1"/>
  <c r="D90" i="19"/>
  <c r="H90" i="19" s="1"/>
  <c r="H115" i="18"/>
  <c r="H24" i="18" s="1"/>
  <c r="H79" i="18"/>
  <c r="H95" i="18" s="1"/>
  <c r="H14" i="18" s="1"/>
  <c r="H117" i="19"/>
  <c r="H24" i="19" s="1"/>
  <c r="H71" i="18"/>
  <c r="H9" i="18" s="1"/>
  <c r="H80" i="20"/>
  <c r="H80" i="19"/>
  <c r="F65" i="2"/>
  <c r="F16" i="2"/>
  <c r="H53" i="16"/>
  <c r="H62" i="16"/>
  <c r="H64" i="16"/>
  <c r="H66" i="16"/>
  <c r="H68" i="16"/>
  <c r="H70" i="16"/>
  <c r="H72" i="16"/>
  <c r="H74" i="16"/>
  <c r="H76" i="16"/>
  <c r="H78" i="16"/>
  <c r="H87" i="16"/>
  <c r="H89" i="16"/>
  <c r="H91" i="16"/>
  <c r="H93" i="16"/>
  <c r="H95" i="16"/>
  <c r="H97" i="16"/>
  <c r="H99" i="16"/>
  <c r="H110" i="16"/>
  <c r="G112" i="16" s="1"/>
  <c r="H112" i="16" s="1"/>
  <c r="H114" i="16" s="1"/>
  <c r="H44" i="16" s="1"/>
  <c r="H96" i="19" l="1"/>
  <c r="H14" i="19" s="1"/>
  <c r="H30" i="19" s="1"/>
  <c r="G55" i="16"/>
  <c r="H55" i="16" s="1"/>
  <c r="H57" i="16" s="1"/>
  <c r="H35" i="16" s="1"/>
  <c r="H96" i="20"/>
  <c r="H14" i="20" s="1"/>
  <c r="H30" i="20" s="1"/>
  <c r="F13" i="17" s="1"/>
  <c r="F16" i="17" s="1"/>
  <c r="D35" i="1" s="1"/>
  <c r="H29" i="18"/>
  <c r="F8" i="17" s="1"/>
  <c r="H80" i="16"/>
  <c r="H103" i="16"/>
  <c r="H82" i="16"/>
  <c r="H38" i="16" s="1"/>
  <c r="H101" i="16"/>
  <c r="H105" i="16" s="1"/>
  <c r="H41" i="16" s="1"/>
  <c r="H48" i="16" l="1"/>
  <c r="H53" i="15"/>
  <c r="H55" i="15"/>
  <c r="H57" i="15"/>
  <c r="H66" i="15"/>
  <c r="H68" i="15"/>
  <c r="H70" i="15"/>
  <c r="H72" i="15"/>
  <c r="H74" i="15"/>
  <c r="H76" i="15"/>
  <c r="H78" i="15"/>
  <c r="H87" i="15"/>
  <c r="H89" i="15"/>
  <c r="H91" i="15"/>
  <c r="H93" i="15"/>
  <c r="H96" i="15"/>
  <c r="H97" i="15"/>
  <c r="H98" i="15"/>
  <c r="H99" i="15"/>
  <c r="H100" i="15"/>
  <c r="H101" i="15"/>
  <c r="H102" i="15"/>
  <c r="H103" i="15"/>
  <c r="H104" i="15"/>
  <c r="H105" i="15"/>
  <c r="H106" i="15"/>
  <c r="H107" i="15"/>
  <c r="H108" i="15"/>
  <c r="H109" i="15"/>
  <c r="H110" i="15"/>
  <c r="H112" i="15"/>
  <c r="H123" i="15"/>
  <c r="G125" i="15" s="1"/>
  <c r="H114" i="15" l="1"/>
  <c r="H80" i="15"/>
  <c r="H82" i="15"/>
  <c r="H38" i="15" s="1"/>
  <c r="H116" i="15"/>
  <c r="G59" i="15"/>
  <c r="H59" i="15" s="1"/>
  <c r="H61" i="15" s="1"/>
  <c r="H35" i="15" s="1"/>
  <c r="H118" i="15"/>
  <c r="H41" i="15" s="1"/>
  <c r="H125" i="15"/>
  <c r="H127" i="15" s="1"/>
  <c r="H44" i="15" s="1"/>
  <c r="H48" i="15" l="1"/>
  <c r="D33" i="1" s="1"/>
  <c r="F21" i="14"/>
  <c r="F80" i="14"/>
  <c r="F87" i="14"/>
  <c r="F94" i="14"/>
  <c r="F101" i="14"/>
  <c r="F109" i="14"/>
  <c r="F117" i="14"/>
  <c r="F124" i="14"/>
  <c r="F132" i="14"/>
  <c r="F140" i="14"/>
  <c r="F147" i="14"/>
  <c r="F154" i="14"/>
  <c r="F161" i="14"/>
  <c r="F173" i="14"/>
  <c r="F180" i="14"/>
  <c r="F187" i="14"/>
  <c r="F191" i="14"/>
  <c r="F196" i="14"/>
  <c r="F203" i="14"/>
  <c r="F211" i="14"/>
  <c r="F219" i="14"/>
  <c r="F225" i="14"/>
  <c r="F230" i="14"/>
  <c r="F233" i="14"/>
  <c r="F117" i="13"/>
  <c r="F116" i="13"/>
  <c r="D112" i="13"/>
  <c r="F112" i="13" s="1"/>
  <c r="F111" i="13"/>
  <c r="D109" i="13"/>
  <c r="D110" i="13" s="1"/>
  <c r="F110" i="13" s="1"/>
  <c r="F108" i="13"/>
  <c r="D103" i="13"/>
  <c r="F103" i="13" s="1"/>
  <c r="D101" i="13"/>
  <c r="D102" i="13" s="1"/>
  <c r="F102" i="13" s="1"/>
  <c r="F100" i="13"/>
  <c r="D98" i="13"/>
  <c r="F98" i="13" s="1"/>
  <c r="D96" i="13"/>
  <c r="D97" i="13" s="1"/>
  <c r="F97" i="13" s="1"/>
  <c r="F95" i="13"/>
  <c r="D93" i="13"/>
  <c r="F93" i="13" s="1"/>
  <c r="D91" i="13"/>
  <c r="D92" i="13" s="1"/>
  <c r="F92" i="13" s="1"/>
  <c r="F90" i="13"/>
  <c r="D88" i="13"/>
  <c r="F88" i="13" s="1"/>
  <c r="D86" i="13"/>
  <c r="D87" i="13" s="1"/>
  <c r="F87" i="13" s="1"/>
  <c r="F85" i="13"/>
  <c r="D83" i="13"/>
  <c r="F83" i="13" s="1"/>
  <c r="D81" i="13"/>
  <c r="F81" i="13" s="1"/>
  <c r="F80" i="13"/>
  <c r="D78" i="13"/>
  <c r="F78" i="13" s="1"/>
  <c r="D76" i="13"/>
  <c r="D77" i="13" s="1"/>
  <c r="F77" i="13" s="1"/>
  <c r="F75" i="13"/>
  <c r="D73" i="13"/>
  <c r="F73" i="13" s="1"/>
  <c r="D71" i="13"/>
  <c r="D72" i="13" s="1"/>
  <c r="F72" i="13" s="1"/>
  <c r="F70" i="13"/>
  <c r="D68" i="13"/>
  <c r="F68" i="13" s="1"/>
  <c r="D66" i="13"/>
  <c r="F66" i="13" s="1"/>
  <c r="F65" i="13"/>
  <c r="D58" i="13"/>
  <c r="F58" i="13" s="1"/>
  <c r="D56" i="13"/>
  <c r="D57" i="13" s="1"/>
  <c r="F57" i="13" s="1"/>
  <c r="F55" i="13"/>
  <c r="D52" i="13"/>
  <c r="F52" i="13" s="1"/>
  <c r="D51" i="13"/>
  <c r="F51" i="13" s="1"/>
  <c r="D50" i="13"/>
  <c r="F50" i="13" s="1"/>
  <c r="D49" i="13"/>
  <c r="F49" i="13" s="1"/>
  <c r="F48" i="13"/>
  <c r="D46" i="13"/>
  <c r="F46" i="13" s="1"/>
  <c r="D45" i="13"/>
  <c r="F45" i="13" s="1"/>
  <c r="D44" i="13"/>
  <c r="F44" i="13" s="1"/>
  <c r="D43" i="13"/>
  <c r="F43" i="13" s="1"/>
  <c r="F42" i="13"/>
  <c r="D40" i="13"/>
  <c r="F40" i="13" s="1"/>
  <c r="D39" i="13"/>
  <c r="F39" i="13" s="1"/>
  <c r="D38" i="13"/>
  <c r="F38" i="13" s="1"/>
  <c r="D37" i="13"/>
  <c r="F37" i="13" s="1"/>
  <c r="F36" i="13"/>
  <c r="D34" i="13"/>
  <c r="F34" i="13" s="1"/>
  <c r="D33" i="13"/>
  <c r="F33" i="13" s="1"/>
  <c r="D32" i="13"/>
  <c r="F32" i="13" s="1"/>
  <c r="D31" i="13"/>
  <c r="F31" i="13" s="1"/>
  <c r="F30" i="13"/>
  <c r="D28" i="13"/>
  <c r="F28" i="13" s="1"/>
  <c r="D27" i="13"/>
  <c r="F27" i="13" s="1"/>
  <c r="D26" i="13"/>
  <c r="F26" i="13" s="1"/>
  <c r="D25" i="13"/>
  <c r="F25" i="13" s="1"/>
  <c r="F24" i="13"/>
  <c r="D22" i="13"/>
  <c r="F22" i="13" s="1"/>
  <c r="D21" i="13"/>
  <c r="F21" i="13" s="1"/>
  <c r="D20" i="13"/>
  <c r="F20" i="13" s="1"/>
  <c r="D19" i="13"/>
  <c r="F19" i="13" s="1"/>
  <c r="F18" i="13"/>
  <c r="D16" i="13"/>
  <c r="F16" i="13" s="1"/>
  <c r="D15" i="13"/>
  <c r="F15" i="13" s="1"/>
  <c r="D14" i="13"/>
  <c r="F14" i="13" s="1"/>
  <c r="D13" i="13"/>
  <c r="F13" i="13" s="1"/>
  <c r="F12" i="13"/>
  <c r="D10" i="13"/>
  <c r="F10" i="13" s="1"/>
  <c r="D9" i="13"/>
  <c r="F9" i="13" s="1"/>
  <c r="D8" i="13"/>
  <c r="F8" i="13" s="1"/>
  <c r="D7" i="13"/>
  <c r="F7" i="13" s="1"/>
  <c r="F6" i="13"/>
  <c r="F18" i="2"/>
  <c r="F17" i="2"/>
  <c r="F15" i="2"/>
  <c r="F14" i="2"/>
  <c r="F13" i="2"/>
  <c r="F12" i="2"/>
  <c r="F183" i="2"/>
  <c r="F182" i="2"/>
  <c r="F181" i="2"/>
  <c r="F74" i="2"/>
  <c r="F173" i="2"/>
  <c r="F172" i="2"/>
  <c r="F171" i="2"/>
  <c r="F168" i="2"/>
  <c r="F71" i="13" l="1"/>
  <c r="F185" i="2"/>
  <c r="D27" i="1" s="1"/>
  <c r="D82" i="13"/>
  <c r="F82" i="13" s="1"/>
  <c r="F238" i="14"/>
  <c r="D31" i="1" s="1"/>
  <c r="F109" i="13"/>
  <c r="F96" i="13"/>
  <c r="D67" i="13"/>
  <c r="F67" i="13" s="1"/>
  <c r="F76" i="13"/>
  <c r="F19" i="2"/>
  <c r="F56" i="13"/>
  <c r="F101" i="13"/>
  <c r="F91" i="13"/>
  <c r="F86" i="13"/>
  <c r="F119" i="13" l="1"/>
  <c r="D29" i="1" s="1"/>
  <c r="F164" i="2"/>
  <c r="F161" i="2"/>
  <c r="F157" i="2"/>
  <c r="F154" i="2" l="1"/>
  <c r="F151" i="2"/>
  <c r="F148" i="2"/>
  <c r="F146" i="2"/>
  <c r="F145" i="2"/>
  <c r="F143" i="2"/>
  <c r="F142" i="2"/>
  <c r="F27" i="2"/>
  <c r="F26" i="2"/>
  <c r="F139" i="2"/>
  <c r="F138" i="2"/>
  <c r="F137" i="2"/>
  <c r="F176" i="2" l="1"/>
  <c r="D26" i="1" s="1"/>
  <c r="F129" i="2" l="1"/>
  <c r="F128" i="2"/>
  <c r="F127" i="2"/>
  <c r="F122" i="2"/>
  <c r="F121" i="2"/>
  <c r="F120" i="2"/>
  <c r="F119" i="2"/>
  <c r="F118" i="2"/>
  <c r="F116" i="2"/>
  <c r="F115" i="2"/>
  <c r="F114" i="2"/>
  <c r="F104" i="2"/>
  <c r="F117" i="2"/>
  <c r="F113" i="2"/>
  <c r="F112" i="2"/>
  <c r="F111" i="2"/>
  <c r="F110" i="2"/>
  <c r="F109" i="2"/>
  <c r="F108" i="2"/>
  <c r="F107" i="2"/>
  <c r="F105" i="2"/>
  <c r="F103" i="2"/>
  <c r="F102" i="2"/>
  <c r="F96" i="2"/>
  <c r="F95" i="2"/>
  <c r="F94" i="2"/>
  <c r="F93" i="2"/>
  <c r="F88" i="2"/>
  <c r="F89" i="2"/>
  <c r="F91" i="2"/>
  <c r="F86" i="2"/>
  <c r="F84" i="2"/>
  <c r="F82" i="2"/>
  <c r="F80" i="2"/>
  <c r="F78" i="2"/>
  <c r="F73" i="2"/>
  <c r="F77" i="2"/>
  <c r="F71" i="2"/>
  <c r="F70" i="2"/>
  <c r="F69" i="2"/>
  <c r="F67" i="2"/>
  <c r="F66" i="2"/>
  <c r="F64" i="2"/>
  <c r="F63" i="2"/>
  <c r="F62" i="2"/>
  <c r="F60" i="2"/>
  <c r="F59" i="2"/>
  <c r="F58" i="2"/>
  <c r="F57" i="2"/>
  <c r="F56" i="2"/>
  <c r="F55" i="2"/>
  <c r="F130" i="2" l="1"/>
  <c r="D25" i="1" s="1"/>
  <c r="F54" i="2"/>
  <c r="F49" i="2"/>
  <c r="F48" i="2"/>
  <c r="F47" i="2"/>
  <c r="F46" i="2"/>
  <c r="F45" i="2"/>
  <c r="F44" i="2"/>
  <c r="F43" i="2"/>
  <c r="F42" i="2"/>
  <c r="F41" i="2"/>
  <c r="F40" i="2"/>
  <c r="D39" i="2"/>
  <c r="F39" i="2" s="1"/>
  <c r="F38" i="2"/>
  <c r="F36" i="2"/>
  <c r="F34" i="2"/>
  <c r="F32" i="2"/>
  <c r="F31" i="2"/>
  <c r="F30" i="2"/>
  <c r="F29" i="2"/>
  <c r="F28" i="2"/>
  <c r="F24" i="2"/>
  <c r="F97" i="2" l="1"/>
  <c r="D24" i="1" s="1"/>
  <c r="F50" i="2"/>
  <c r="D23" i="1" s="1"/>
  <c r="D20" i="1" l="1"/>
  <c r="D37" i="1" s="1"/>
  <c r="D38" i="1" l="1"/>
  <c r="D39" i="1" s="1"/>
  <c r="D40" i="1" l="1"/>
  <c r="D41" i="1" s="1"/>
</calcChain>
</file>

<file path=xl/sharedStrings.xml><?xml version="1.0" encoding="utf-8"?>
<sst xmlns="http://schemas.openxmlformats.org/spreadsheetml/2006/main" count="1425" uniqueCount="660">
  <si>
    <t>vsebina:</t>
  </si>
  <si>
    <t>GRADBENA DELA</t>
  </si>
  <si>
    <t>GRADBENA DELA SKUPAJ:</t>
  </si>
  <si>
    <t>kpl</t>
  </si>
  <si>
    <t xml:space="preserve">1 </t>
  </si>
  <si>
    <t>kos</t>
  </si>
  <si>
    <t>3a</t>
  </si>
  <si>
    <t>m1</t>
  </si>
  <si>
    <t>m2</t>
  </si>
  <si>
    <t>m3</t>
  </si>
  <si>
    <t>1a</t>
  </si>
  <si>
    <t>1c</t>
  </si>
  <si>
    <t>2a</t>
  </si>
  <si>
    <t>2c</t>
  </si>
  <si>
    <t>1d</t>
  </si>
  <si>
    <t>1e</t>
  </si>
  <si>
    <t>3b</t>
  </si>
  <si>
    <t>6a</t>
  </si>
  <si>
    <t>ur</t>
  </si>
  <si>
    <t>6b</t>
  </si>
  <si>
    <t>I.</t>
  </si>
  <si>
    <t>RUŠITVE IN ODSTRANITVE</t>
  </si>
  <si>
    <t>€/EM</t>
  </si>
  <si>
    <t>EM</t>
  </si>
  <si>
    <t>1b</t>
  </si>
  <si>
    <t>2</t>
  </si>
  <si>
    <t>Odstranitev vegetacije s koreninami, z vsemi izkopi in zasipi</t>
  </si>
  <si>
    <t>ur KV</t>
  </si>
  <si>
    <t>ur PK</t>
  </si>
  <si>
    <t>ur NK</t>
  </si>
  <si>
    <t>ur bager</t>
  </si>
  <si>
    <t>RUŠITVE IN ODSTRANITVE SKUPAJ:</t>
  </si>
  <si>
    <t>REKAPITULACIJA</t>
  </si>
  <si>
    <t>ODSTRANITVE IN RUŠITVE</t>
  </si>
  <si>
    <t>II.</t>
  </si>
  <si>
    <t>ZUNANJE POVRŠINE</t>
  </si>
  <si>
    <t>III.</t>
  </si>
  <si>
    <t>2b</t>
  </si>
  <si>
    <t>3</t>
  </si>
  <si>
    <t>ZUNANJE POVRŠINE SKUPAJ:</t>
  </si>
  <si>
    <t>1c1</t>
  </si>
  <si>
    <t>1c2</t>
  </si>
  <si>
    <t>kg</t>
  </si>
  <si>
    <t>1a1</t>
  </si>
  <si>
    <t>1a2</t>
  </si>
  <si>
    <t>1a3</t>
  </si>
  <si>
    <t>Armatura S500B. Ocena</t>
  </si>
  <si>
    <t>1a4</t>
  </si>
  <si>
    <t>opaži temeljev nevidne konstrukcije</t>
  </si>
  <si>
    <t>podložni beton C8/10</t>
  </si>
  <si>
    <t>1b1</t>
  </si>
  <si>
    <t>1b2</t>
  </si>
  <si>
    <t>ZEMELJSKA DELA</t>
  </si>
  <si>
    <t>1</t>
  </si>
  <si>
    <t>Izvajalec mora v ceni postavk zajeti tudi izdelavo in dostavo vseh vzorcev in testnih polj,</t>
  </si>
  <si>
    <t>Vzorce pisno potrdi odgovorni projektant.</t>
  </si>
  <si>
    <t>Vsa dela je izvajati skladno s projektom PZI, z gradbeno zakonodajo, veljavnimi standardi in pravili stroke.</t>
  </si>
  <si>
    <t>z izkopanim materialom</t>
  </si>
  <si>
    <t>4</t>
  </si>
  <si>
    <t>5</t>
  </si>
  <si>
    <t>1c3</t>
  </si>
  <si>
    <t>ZEMELJSKA DELA SKUPAJ:</t>
  </si>
  <si>
    <t>6c</t>
  </si>
  <si>
    <t>6d</t>
  </si>
  <si>
    <t>Dobava in vgradnja tamponskih nasutij in zemljin, s planiranjem in utrjevanjem v plasteh v projektiranih naklonih</t>
  </si>
  <si>
    <t>1d1</t>
  </si>
  <si>
    <t>1d2</t>
  </si>
  <si>
    <t>IV.</t>
  </si>
  <si>
    <t>1d3</t>
  </si>
  <si>
    <t>1d4</t>
  </si>
  <si>
    <t>1f</t>
  </si>
  <si>
    <t>OPIS POSTAVKE</t>
  </si>
  <si>
    <t xml:space="preserve"> </t>
  </si>
  <si>
    <t>GRADBENO OBRTNIŠKA DELA</t>
  </si>
  <si>
    <t>V.</t>
  </si>
  <si>
    <t>VI.</t>
  </si>
  <si>
    <t>Nepredvidena dela 5 %</t>
  </si>
  <si>
    <t>Skupaj A. + B.</t>
  </si>
  <si>
    <t>DDV (22 %)</t>
  </si>
  <si>
    <t>SKUPAJ (A+B) + D</t>
  </si>
  <si>
    <t>VII.</t>
  </si>
  <si>
    <t>VIII.</t>
  </si>
  <si>
    <t>IX.</t>
  </si>
  <si>
    <t>SKUPAJ I - IX.</t>
  </si>
  <si>
    <t>A</t>
  </si>
  <si>
    <t>B</t>
  </si>
  <si>
    <t>C</t>
  </si>
  <si>
    <t>D</t>
  </si>
  <si>
    <t>OBJEKT:</t>
  </si>
  <si>
    <t>NAČRT:</t>
  </si>
  <si>
    <t>INVESTITOR:</t>
  </si>
  <si>
    <t>ŠT. PROJEKTA:</t>
  </si>
  <si>
    <t>DATUM:</t>
  </si>
  <si>
    <t>EUR</t>
  </si>
  <si>
    <t>POPIS DEL S PREDIZMERAMI IN PREDRAČUNOM</t>
  </si>
  <si>
    <t>DEL:</t>
  </si>
  <si>
    <t>MONTAŽNA DELA</t>
  </si>
  <si>
    <t>NABAVA MATERIALA</t>
  </si>
  <si>
    <t>ZAKLJUČNA DELA</t>
  </si>
  <si>
    <t>skupaj</t>
  </si>
  <si>
    <t>Transportni stroški nabave materiala.</t>
  </si>
  <si>
    <t>NABAVA VODOVODNEGA MATERIALA</t>
  </si>
  <si>
    <t>SKUPAJ (brez DDV)</t>
  </si>
  <si>
    <t>Gradbena dela za vgradnjo montažnega vodomernega jaška: 
izkop gradbene jame, poravnanje dna gradbene jame, izvedba betonskega temelja iz betona C16/20, dim 140x140 cm, deb. 20 cm, zasip gradbene jame z izkopanim materialom, odvoz odvečnega materiala na deponijo. Površina terena se uredi skladno z obstoječo ureditvijo.  Obračun za 1 kos.</t>
  </si>
  <si>
    <t>Montaža elementov v vodomerni jašek s predhodno demontažo obstoječih.
Obračun za 1 vodomerni jašek.</t>
  </si>
  <si>
    <t>Izvedba tlačnega preizkusa. Obračun na 1 kos.</t>
  </si>
  <si>
    <t>Izpiranje cevi hišnega priključka.
Obračun za 1 kos.</t>
  </si>
  <si>
    <t>Nabava in polaganje signalnega traku nad cevjo hišnega priključka.</t>
  </si>
  <si>
    <t xml:space="preserve">Cev PE 100, PN 16, d 32.      </t>
  </si>
  <si>
    <t>Cev PE 80, PN 8, d 75.</t>
  </si>
  <si>
    <t>Gumi tesnilo za PE cev d 75/32.</t>
  </si>
  <si>
    <t>oprema vodomernega jaška</t>
  </si>
  <si>
    <t>prehodna spojka, d 32/1"</t>
  </si>
  <si>
    <t>krogelni ventil, 1"</t>
  </si>
  <si>
    <t>krogelni ventil, 1", z izpustom</t>
  </si>
  <si>
    <t>Priprava na izvedbo tlačnega preizkusa. Obračun na 1 kos.</t>
  </si>
  <si>
    <t>Ljubljanski</t>
  </si>
  <si>
    <t>Verovškova ulica 64</t>
  </si>
  <si>
    <t xml:space="preserve">urbanistični </t>
  </si>
  <si>
    <t>SI-1000 Ljubljana</t>
  </si>
  <si>
    <t>zavod, d. d.</t>
  </si>
  <si>
    <t>Slovenija</t>
  </si>
  <si>
    <t>V priloženem popisu je v nekaterih postavkah zaradi ustreznejšega opisa materialov ali opreme v informativne namene naveden tudi proizvajalec in tip materiala ali opreme. Navedba je zgolj informativne narave in se lahko ponudi material oz. oprema, ki je enakovredna (68 člen ZJN-3).</t>
  </si>
  <si>
    <t>POROČILO K POPISU DEL IN PROJEKTANTSKI OCENI VREDNOSTI</t>
  </si>
  <si>
    <t>SPLOŠNO:</t>
  </si>
  <si>
    <t>(-) Dela je potrebno izvajati skladno s projektno dokumentacijo, v skladu z veljavnimi tehničnimi predpisi, normativi in standardi ob upoštevanju zahtev iz varstva pri delu. Uporabljati je potrebno samo materiale, ki ustrezajo predpisom in standardom.</t>
  </si>
  <si>
    <t>(-) Izvajalec del mora pri izvedbi upoštevati tehnično poročilo iz načrta</t>
  </si>
  <si>
    <t>(-) V enotnih cenah morajo biti zajeti tudi naslednji stroški:</t>
  </si>
  <si>
    <t>... ureditev gradbišča, zakoličba, postavitev gradbiščne table, zaščitna ograja in obvestila ter ostala pripravljalna dela, z vsemi deli in materialom ter dnevno čiščenje gradbišča,</t>
  </si>
  <si>
    <t>... ves potreben osnovni in pomožni material z dobavo, vse podkonstrukcije, transporte in vgrajevanja,</t>
  </si>
  <si>
    <t>... izvedba del po popisu iz postavke in načrta,</t>
  </si>
  <si>
    <t>... zavarovanja gradbišča,</t>
  </si>
  <si>
    <t>... začasne in stalne deponije in pripadajoči transporti,</t>
  </si>
  <si>
    <t>... koordinacija med investitorjem, nadzornikom, upravljalci komunalnih vodov, izvajalci, podizvajalci in soglasodajalci</t>
  </si>
  <si>
    <t>... sortiranje odpadkov na gradbišču (gradbiščni odpadki), stroški nakladanja, odvoza na registrirano stalno deponijo ter plačilo stroškov deponije in taks (če v postavki ni drugače določeno)</t>
  </si>
  <si>
    <t>(-) Obračun se mora izvajati na osnovi dejansko opravljenih količin, katere z vpisom v gradbeni dnevnik potrdi odgovorni nadzornik.</t>
  </si>
  <si>
    <t>(-)Z izdelavo ponudbe se smatra, da si je ponudnik objekt ogledal in v ponudbi upošteval dejansko stanje.</t>
  </si>
  <si>
    <t>(-)Vgrajeni material mora ustrezati veljavnim normativom in standardom, ter ustrezati predpisani kvaliteti določeni s projektom, kar se dokaže z izvidi in atesti in morajo biti vračunani v cenah po enoti.</t>
  </si>
  <si>
    <t>IGRALA IN OPREMA</t>
  </si>
  <si>
    <t>(-) Če ponudnik izbere igralo z enakimi lastnosti drugega proizvajalca, mora biti k ponudbi priložen tehnični list igrala z opisom in specifikacijami iz katerega je dobro razvidna kakovost in ostale lastnosti. Ustreznost igrala pred izborom izvajalca potrdi projektant.</t>
  </si>
  <si>
    <t>(-) Za vse vgrajene materiale mora izvajalec del predložiti dokumentacijo (atesti, certifikati, meritve....).</t>
  </si>
  <si>
    <t>(-) Vsa igrala morajo biti oblikovno usklajena in enakega proizvajalca</t>
  </si>
  <si>
    <t>(-) betonski temelji in podstavki igral in opreme so vključeni v posamezne postavke urbane opreme (komplet dobava in vgradnja)</t>
  </si>
  <si>
    <t xml:space="preserve">(-) Nabava z nakupom, transport do mesta vgraditve in montaža s postavitvijo visoko kvalitetne urbane tipske opreme. Urbana oprema, ki je primerna za zunanje mestne ureditve in javne parke. </t>
  </si>
  <si>
    <t>… izvajalec se seznani z vsemi okoliščinami, stanjem na terenu in iz tega izhajajočimi možnostmi za dostop in transport, manipulacijo…</t>
  </si>
  <si>
    <t xml:space="preserve">(-)V ponudbeni ceni  je potrebno zajeti  ves potreben material in delo vključno z vsemi transporti, pomožnimi deli  in potrebnimi ukrepi za zagotavljanje varnega dela delavcev  in okolice, ki so potrebna za izvedbo del po posamezni postavki. </t>
  </si>
  <si>
    <t>(-) Vsi igralni elementi in površine morajo ustrezati varnostnim standardom:
SIST EN 1176 (Oprema otroških igrišč) in
SIST EN 1177 (Ublažitev udarcev pri površinah otroških igrišč) in
SIST EN 16630 (Ublažitev udarcev pri površinah ozunanjih vadbenih parkov).
Vsa uporabljena igrala morajo imeti potreben Certifikat o skladnosti.
Proizvajalec mora zagotoviti garancijo za obstojnost materiala  in dostopnost rezervnih delov za obnovo.</t>
  </si>
  <si>
    <t>0.</t>
  </si>
  <si>
    <t>PRIPRAVA GRADBIŠČA IN TUJE STORITVE</t>
  </si>
  <si>
    <t>ZAKOLIČBA</t>
  </si>
  <si>
    <t xml:space="preserve">PROJEKTANTSKI NADZOR </t>
  </si>
  <si>
    <t>pooblaščenega krajinskega arhitekta</t>
  </si>
  <si>
    <t>IGRALA IN URBANA OPREMA</t>
  </si>
  <si>
    <t>Tabla za slepe</t>
  </si>
  <si>
    <t>dobava in vgradnja vseh potrebnih materialov, prevoz, vključno z vsemi deli in materiali</t>
  </si>
  <si>
    <t>Nadzor arborista v času rušitev in del na območjih obstoječih dreves</t>
  </si>
  <si>
    <t>V ceni vseh postavk je zajeto vse za gotove izvedene površine in vgrajene materiale in elemente, z vsem osnovnim in pomožnim materialom, transporti.</t>
  </si>
  <si>
    <t>Vse izmere je potrebno preveriti po posameznih  načrtih, v primeru nejasnosti se posvetovati s projektantom.</t>
  </si>
  <si>
    <t>Izdelava skupne PID dokumentacije za vsa dela v popisu v 6. izvodih vključno z geodetskim posnetkom</t>
  </si>
  <si>
    <t>Izvajalci del, ki bodo delali na gradbišču kot tudi nadzorniki in projektanti morajo biti seznanjeni s tem mnenjem in s standardi SIST DIN 18920:2019 in s prilogo 3 tega mnenja, ki obravnava Splošna navodila za zaščito dreves na gradbiščih.</t>
  </si>
  <si>
    <t>Temelji odstranjene opreme v bližini dreves naj v izogib poškodbam korenin ostanejo v tleh.</t>
  </si>
  <si>
    <t>Izkopi v območju drevesnih korenin naj bodo ročni oz. pazljivi, če so strojni.</t>
  </si>
  <si>
    <t>Odkopane korenine se ne smejo izsušiti. Kjerkoli bodo korenine odkopane ali razgaljene jih je potrebno prekriti in preprečiti izsuševanje ter ohranjati zemljino okrog njih vlažno z rednim
zalivanjem.</t>
  </si>
  <si>
    <t>6</t>
  </si>
  <si>
    <t>ZAŠČITA OBSTOJEČE VEGETACIJE</t>
  </si>
  <si>
    <t>GO DELA</t>
  </si>
  <si>
    <t>IV</t>
  </si>
  <si>
    <t>Izvedba AB elementov, z dobavo in vgradnjo materiala in elementov, po projektu, z vsem osnovnim in pomožnim materialom, vsemi deli in transporti, vse za gotove izvedene elemente in vgrajene materiale.</t>
  </si>
  <si>
    <t>3c</t>
  </si>
  <si>
    <t>1e1</t>
  </si>
  <si>
    <t>1e2</t>
  </si>
  <si>
    <t>1e3</t>
  </si>
  <si>
    <t>1e4</t>
  </si>
  <si>
    <r>
      <t xml:space="preserve">T/ </t>
    </r>
    <r>
      <rPr>
        <sz val="10"/>
        <color theme="1"/>
        <rFont val="Segeoe UI"/>
        <charset val="238"/>
      </rPr>
      <t>+386 1 360 24 00</t>
    </r>
  </si>
  <si>
    <r>
      <t xml:space="preserve">F/ </t>
    </r>
    <r>
      <rPr>
        <sz val="10"/>
        <color theme="1"/>
        <rFont val="Segeoe UI"/>
        <charset val="238"/>
      </rPr>
      <t>+386 1 360 24 01</t>
    </r>
  </si>
  <si>
    <r>
      <t xml:space="preserve">E/ </t>
    </r>
    <r>
      <rPr>
        <sz val="10"/>
        <color theme="1"/>
        <rFont val="Segeoe UI"/>
        <charset val="238"/>
      </rPr>
      <t>info@luz.si</t>
    </r>
  </si>
  <si>
    <t>8</t>
  </si>
  <si>
    <t>URBANA OPREMA</t>
  </si>
  <si>
    <t>Kanalizacijski priključek</t>
  </si>
  <si>
    <t>popis del PZI</t>
  </si>
  <si>
    <t>9</t>
  </si>
  <si>
    <t>asfaltni tlak debeline do 10cm.</t>
  </si>
  <si>
    <t>mivka peskovnikov, v debelini do 20cm.</t>
  </si>
  <si>
    <t>Odstranitve zunanjih tlakov, površin in robnih elementov, vključno z vsemi izkopi temeljev.</t>
  </si>
  <si>
    <t>robniki (lesene okroglice - palisade ali horizontalne)</t>
  </si>
  <si>
    <t>avtomobilske gume, vgrajene kot stopnice in utrditev brežin, vključno z betonom obbetoniranja.</t>
  </si>
  <si>
    <t>Odstranitev AB elementov, z udrezom betona na ustrezne segmente, vključno s temelji. Temelji in podstavki igral, oporniki….</t>
  </si>
  <si>
    <t>grmovnice</t>
  </si>
  <si>
    <t>živa meja ob ograji, po potrdivi projektanta.</t>
  </si>
  <si>
    <t>Odstranitev elementov komunalne opreme, z vsemi temelji, podkonstrukcijami….</t>
  </si>
  <si>
    <t>5a</t>
  </si>
  <si>
    <t>Klopi. Kovinska konstrukcija in lesena sedala. Klopi se odpelje na deponijo.</t>
  </si>
  <si>
    <t>5b</t>
  </si>
  <si>
    <t>5c</t>
  </si>
  <si>
    <t>5d</t>
  </si>
  <si>
    <t>označbene in opozorilne table</t>
  </si>
  <si>
    <t>5e</t>
  </si>
  <si>
    <t>manjša do srednje velika igrala, po tlorisni dispoziciji, z odvozom na deponijo.</t>
  </si>
  <si>
    <t>5f</t>
  </si>
  <si>
    <t>5g</t>
  </si>
  <si>
    <t>manjša do srednje velika igrala, po tlorisni dispoziciji, z deponiranjem za ponovno vgardnjo.</t>
  </si>
  <si>
    <t>Razna dodatna in nepredvidena dela, po prehodnem vpisu v gradbeni dnevnik in potrditvijo naročnika.</t>
  </si>
  <si>
    <t>tonalitni vrtni robniki, vključno s temelji. Robnike se po dogovoru deponira na loakciji naročnika oz odpelje na stalno deponijo. Robnik okoli dreves se ohrani, po potrditvi projektanta.</t>
  </si>
  <si>
    <t xml:space="preserve">1a   </t>
  </si>
  <si>
    <t>Površinski odkop za nove površine, po sestavah v projektu, z odvozom materiala na gardbiščno deponijo.</t>
  </si>
  <si>
    <t>sestava T1 - odkop nasutij in zemljin v debelini 40cm</t>
  </si>
  <si>
    <t>sestava T1 - lokalna odstranitev neprimernega tampona na lokaciji odstranjenih asfaltnih tlakov, v debelini 20-30cm. Ocena 10%</t>
  </si>
  <si>
    <t>sestava T2 - odkop nasutij in zemljin v debelini 55cm</t>
  </si>
  <si>
    <t>sestava T4 - odkop nasutij in zemljin v debelini 55cm</t>
  </si>
  <si>
    <t>sestava T5 - odkop nasutij in zemljin v debelini 40cm</t>
  </si>
  <si>
    <t>Površinski odkop odstranitev nevezanih nasutij in zemljin z brežin, v debelini 20-50cm, ocena 50% površine.</t>
  </si>
  <si>
    <t>robniki</t>
  </si>
  <si>
    <t>Izkop za nove elemente (temelji elementov, robnikov, palisad….) z odvozom na gradbiščno deponijo, v globini do 1m.</t>
  </si>
  <si>
    <t>temelji palisad</t>
  </si>
  <si>
    <t>temelji toboganov</t>
  </si>
  <si>
    <t>Izkop v zemljini - preoblikovanje terena brežin, z odvozom na gradbiščno deponijo.</t>
  </si>
  <si>
    <t>Zasip z izkopanim materialom ob novih elementih (temelji elementov, robnikov, palisad….) z dovozom z gradbiščne deponije z utrjevanjem in nabijanjem v plasteh..</t>
  </si>
  <si>
    <t>Niveliranje - preoblikovanje terena brežin, zasipanje z utrjevanjem in nabijanjem v plasteh.</t>
  </si>
  <si>
    <t>planiranje in utrjevanje planuma novih površin: uvaljan planum zemljine (Ev2 ≥ 40MN/m2 oziroma Ev2 ≥ 25MN/m2 na raščenem terenu</t>
  </si>
  <si>
    <t>sestava T1</t>
  </si>
  <si>
    <t>7</t>
  </si>
  <si>
    <t>8a</t>
  </si>
  <si>
    <t>8a1</t>
  </si>
  <si>
    <t>8a2</t>
  </si>
  <si>
    <t>drobljenec 4-8, v debelini 10cm</t>
  </si>
  <si>
    <t>8b</t>
  </si>
  <si>
    <t>sestava T2</t>
  </si>
  <si>
    <t>8b1</t>
  </si>
  <si>
    <t>8c</t>
  </si>
  <si>
    <t>sestava T3</t>
  </si>
  <si>
    <t>8c1</t>
  </si>
  <si>
    <t>8d</t>
  </si>
  <si>
    <t xml:space="preserve">sestava T4   </t>
  </si>
  <si>
    <t>zmrzlinsko odporen kamniti nasipni material 0-60 v debelini 30cm, Ev2 ≥ 80MN/m2</t>
  </si>
  <si>
    <t>zmrzlinsko odporen tamponski drobljenec TD 0-32 v debelini 25cm, Ev2 ≥ 60MN/m2</t>
  </si>
  <si>
    <t>zmrzlinsko odporen kamniti nasipni material 0-60 v debelini 25cm, Ev2 ≥ 60MN/m2</t>
  </si>
  <si>
    <t>8e</t>
  </si>
  <si>
    <t xml:space="preserve">sestava T5   </t>
  </si>
  <si>
    <t>zmrzlinsko odporen tamponski drobljenec TD 0-32 v debelini 30cm, Ev2 ≥ 60MN/m2</t>
  </si>
  <si>
    <t>8e1</t>
  </si>
  <si>
    <t>8d1</t>
  </si>
  <si>
    <t>8f</t>
  </si>
  <si>
    <t>utrjen teren na brežinah med stopnicami</t>
  </si>
  <si>
    <t>8f1</t>
  </si>
  <si>
    <t>8g</t>
  </si>
  <si>
    <t>sestava T4 na brežini</t>
  </si>
  <si>
    <t>8f2</t>
  </si>
  <si>
    <t>mešanica grušča 32-45 mm (65%), šote (20%), humozne zemlje (15%) v debelini 17cm</t>
  </si>
  <si>
    <t>8g1</t>
  </si>
  <si>
    <t>Razna dodatna in nepredvidena zemeljska dela, po potrjenem vpisu nadzora v gradbenem dnevniku.</t>
  </si>
  <si>
    <t>9a</t>
  </si>
  <si>
    <t>9b</t>
  </si>
  <si>
    <t>9c</t>
  </si>
  <si>
    <t>9d</t>
  </si>
  <si>
    <t>temelji: beton C25/30</t>
  </si>
  <si>
    <t>betonska plošča debeline 16cm, C25/30, oblikovana po brežini, ustrezno dilatirana</t>
  </si>
  <si>
    <t>betonska podlaga EPDM površine na brežini</t>
  </si>
  <si>
    <t>temelji klopi</t>
  </si>
  <si>
    <t>temelji tabel</t>
  </si>
  <si>
    <t>kk</t>
  </si>
  <si>
    <t>temelji košev</t>
  </si>
  <si>
    <t>Izvedba zunanjih tlakov in površin v naklonih in poljih po projektu, z dobavo in vgradnjo materiala, na utrjeno podlago - zajeta ločeno.</t>
  </si>
  <si>
    <t>T1 peščene površine</t>
  </si>
  <si>
    <t>5cm drobljenec 0-8mm sive barve</t>
  </si>
  <si>
    <t>Obnova obstoječih peščenih površin.  Lokalno popravilo sestave peščene površine. Ocena 10%</t>
  </si>
  <si>
    <t>nova peščene površine</t>
  </si>
  <si>
    <t>T2 varnostna podlaga - prodec</t>
  </si>
  <si>
    <t>30cm pran mehkorobni svetlo siv prodec 4-8mm</t>
  </si>
  <si>
    <t>odvoz prodca na deponijo</t>
  </si>
  <si>
    <t>prani prodec, v debelini 20-30cm, kot varnostna podlaga</t>
  </si>
  <si>
    <t>deponiranje prodca za ponovno vgradnjo</t>
  </si>
  <si>
    <t>mivka z glino</t>
  </si>
  <si>
    <t>mivka</t>
  </si>
  <si>
    <t>tlak na ravnini</t>
  </si>
  <si>
    <t>2-5 cm (glede na varnostno podlago) EPDM granulat s poliuretanskim vezivom - drobljena odpadna guma</t>
  </si>
  <si>
    <t>1,5 cm fini EPDM granulat s poliuretanskim vezivom</t>
  </si>
  <si>
    <t>tlak na brežini</t>
  </si>
  <si>
    <t>valoviti tlak - ob toboganih</t>
  </si>
  <si>
    <t>4-14 cm EPDM granulat s poliuretanskim vezivom - drobljena odpadna guma</t>
  </si>
  <si>
    <t>10cm podložni beton C25/30 v prečnih in vzdolžnih naklonih po detajlih</t>
  </si>
  <si>
    <t>8-10cm tonalitne kocke z belo žilo, klane, lepljene na podlago z 10mm elastičnim lepilom (npr. Elastorapid), fuge med kockami širine od 1 do 1.5 cm so zapolnjene z epoksidno fugirno maso odporno proti zmrzovanju in soljenju!. Kocke položene v vzdolžnih in prečnih naklonih po detajlu.</t>
  </si>
  <si>
    <t>mulde in kanali</t>
  </si>
  <si>
    <t>T5 - tonalitne kocke</t>
  </si>
  <si>
    <t>tlakovanje na ravnini</t>
  </si>
  <si>
    <t xml:space="preserve">8-10cm tonalitne kocke z belo žilo, klane, lepljene na podlago z 10mm elastičnim lepilom (npr. Elastorapid), fuge med kockami širine od 1 do 1.5 cm so zapolnjene z epoksidno fugirno maso odporno proti zmrzovanju in soljenju!. </t>
  </si>
  <si>
    <t>tlakovanje na brežini</t>
  </si>
  <si>
    <t>R1 tonalitna kocka</t>
  </si>
  <si>
    <t xml:space="preserve">10-12cm tonalitne kocke z belo žilo, klane, položene v betonski temelj C12/15, fuge med kockami širine od 1 do 1.5 cm so zapolnjene z epoksidno fugirno maso odporno proti zmrzovanju in soljenju!. </t>
  </si>
  <si>
    <t>R2 EPDM palisade</t>
  </si>
  <si>
    <t>2b1</t>
  </si>
  <si>
    <t>1c4</t>
  </si>
  <si>
    <t>2b2</t>
  </si>
  <si>
    <t>R2b  stopnice:  EPDM palisade višina 60cm; 2r=25cm, s kovinskim antikorozijsko zaščitenim sidrom fi25mm sidrane v betonske temelje C12/15, preseka cca 0,12m3/m1</t>
  </si>
  <si>
    <t>R2a  robniki:  EPDM palisade višina 40cm; 2r=25cm, s kovinskim antikorozijsko zaščitenim sidrom fi25mm sidrane v betonske temelje C12/15, preseka cca 0,12m3/m1</t>
  </si>
  <si>
    <t xml:space="preserve">6cm tonalitne kocke z belo žilo, klane, lepljene na podlago z 10mm elastičnim lepilom (npr. Elastorapid), fuge med kockami širine od 1 do 1.5 cm so zapolnjene z epoksidno fugirno maso odporno proti zmrzovanju in soljenju!.. </t>
  </si>
  <si>
    <t>R3 kocke - 1/4 krožni robnik, 7 vrst kock.</t>
  </si>
  <si>
    <t>Izvedba robnih elementov z ustreznimi linijskimi temelji, po detajlih. Robni elementi v ravnih in ločnih linijah, po projektu.</t>
  </si>
  <si>
    <t>10cm podložni beton C25/30, rš cca 45cm, z robnim ojačitvenim temeljem.</t>
  </si>
  <si>
    <t>7a</t>
  </si>
  <si>
    <t>7b</t>
  </si>
  <si>
    <t>PES filc 200g/m2</t>
  </si>
  <si>
    <t>Dobava in polaganje ločilnih slojev, po sestavah v projektu</t>
  </si>
  <si>
    <t>PP filc 200g/m2</t>
  </si>
  <si>
    <t>V ceni postavk je zajeti vsa stikovanja različnih tlakov brez vgrajenih robnikov - po detajlih. Stikovanja različnih površin z robniki zajeta ločeno.</t>
  </si>
  <si>
    <t>RAZNA OBRTNIŠKA IN MONTAŽNA DELA</t>
  </si>
  <si>
    <t>ureditev robov obstoječih peščenih površin ob vgardnji robnikov</t>
  </si>
  <si>
    <t>Dopolnitev in ureditev obstoječe mrežne alu ograje, v izgledu in rastru kot obstoječa ograja. Ograja delno obrasla z živo mejo.</t>
  </si>
  <si>
    <t>nova ograja</t>
  </si>
  <si>
    <t>zaključki obstoječih ograj (novi stebrički in napetje obstoječe mreže)</t>
  </si>
  <si>
    <t>RAZNA OBRTNIŠKA IN MONTAŽNA DELA SKUPAJ:</t>
  </si>
  <si>
    <t>pooblaščenega inženirja s področja gradbeništva</t>
  </si>
  <si>
    <t>PRIPRAVA GRADBIŠČA IN TUJE STORITVE SKUPAJ:</t>
  </si>
  <si>
    <t>T4 - EPDM tlak, v barvi po izboru projektanta</t>
  </si>
  <si>
    <t>nosilni okvi iz vročecinkanih in prašno barvanih cevi fi45mm, v RAL-u po izboru projektanta, krivljene v okvir po načrtu - 2,6m1/tablo, sidrane v temelje preko trnov - z vtopljenimi vijaki.</t>
  </si>
  <si>
    <t>tabla iz 3mm vročevinkane in prašno barvane pločevine, z obdelanimi robovi, nevidno vijačenje, 3D tisk po grafični podlogi. Tabla 50/30cm</t>
  </si>
  <si>
    <t>ZASADITVE</t>
  </si>
  <si>
    <t>Vegetacija - zasaditve</t>
  </si>
  <si>
    <t>enota</t>
  </si>
  <si>
    <t>količina</t>
  </si>
  <si>
    <t>cena / enoto</t>
  </si>
  <si>
    <t>vrednost</t>
  </si>
  <si>
    <t>DREVESA</t>
  </si>
  <si>
    <t>1.1</t>
  </si>
  <si>
    <t xml:space="preserve">Ac / Acer campestre (maklen), soliter, 18-20 cm, 4x presajena sadika s koreninsko balo v mreži </t>
  </si>
  <si>
    <t>izkop sadilne jame in sajenje po DIN 18916</t>
  </si>
  <si>
    <t>priprava rastišča po DIN 18915 (mešanica kvalitetne zemlje, mivke (kremenčevega peska) in šote v globini 20 - 40 cm)</t>
  </si>
  <si>
    <t>količki, impregnirani, premer 8 cm (3 na sadiko), povezava z impregniranimi  latami (polokroglicami), vezivo mora dovoljevati nihanje drevesa in slediti rasti v debelino</t>
  </si>
  <si>
    <t xml:space="preserve">dobava, saditev, gnojilo, izdelava zalivalne sklede, zastiranje, zalivanje, oskrba </t>
  </si>
  <si>
    <t>1.2</t>
  </si>
  <si>
    <t xml:space="preserve">Ah / Aesculus hippocastanum (divji kostanj), soliter, 18-20 cm, 4x presajena sadika s koreninsko balo v mreži </t>
  </si>
  <si>
    <t>1.3</t>
  </si>
  <si>
    <t>1.4</t>
  </si>
  <si>
    <t xml:space="preserve">Fo / Fraxinus ornus (mali jesen), soliter, 18-20 cm, 4x presajena sadika s koreninsko balo v mreži </t>
  </si>
  <si>
    <t>1.5</t>
  </si>
  <si>
    <t xml:space="preserve">Gt'S' / Gleditsia triacanthos 'Sunburst' (gledičija 'Sunburst'), 18-20 cm, 4x presajena sadika s koreninsko balo v mreži </t>
  </si>
  <si>
    <t>1.6</t>
  </si>
  <si>
    <t xml:space="preserve">Lt / Liriodendron tulipifera (tulipanovec), soliter, 18-20 cm, 4x presajena sadika s koreninsko balo v mreži </t>
  </si>
  <si>
    <t>1.7</t>
  </si>
  <si>
    <t xml:space="preserve">Mg / Metasequoia glyptostroboides (metasekvoja), soliter, 18-20 cm, 4x presajena sadika s koreninsko balo v mreži </t>
  </si>
  <si>
    <t>1.8</t>
  </si>
  <si>
    <t xml:space="preserve">Pp / Parrotia persica (perzijska bukev), soliter, 18-20 cm, 4x presajena sadika s koreninsko balo v mreži </t>
  </si>
  <si>
    <t>GRMOVNICE</t>
  </si>
  <si>
    <t>2.1</t>
  </si>
  <si>
    <t>Cf / Calycanthus floridus (dišečnik), 125-150 cm, 7 poganjkov, sadika v kontejnerju</t>
  </si>
  <si>
    <t>izkop sadilnega jarka oz. sadilne jame ter sajenje po DIN 18916</t>
  </si>
  <si>
    <t xml:space="preserve">dobava, saditev, gnojilo, zastiranje, zalivanje, oskrba  </t>
  </si>
  <si>
    <t>2.2</t>
  </si>
  <si>
    <t>CaS / Cornus alba 'Sibirica' (rdeči dren), 80-100 cm, 5-7 poganjkov, sadika v kontejnerju</t>
  </si>
  <si>
    <t>2.3</t>
  </si>
  <si>
    <t>2.4</t>
  </si>
  <si>
    <t>CsWB / Cornus sanguinea 'Winter Beauty' (rdeči dren), 80-100 cm, 5-7 poganjkov, sadika v kontejnerju</t>
  </si>
  <si>
    <t>2.5</t>
  </si>
  <si>
    <t>priprava rastišča po DIN 18915 toč. 7.7.1 (mešanica kvalitetne zemlje, mivke (kremenčevega peska) in šote v globini 20 - 40 cm)</t>
  </si>
  <si>
    <t>2.6</t>
  </si>
  <si>
    <t>FiW / Forsythia x intermedia 'Week-End' (vrtna forzicija), 80 - 100 cm, 7 poganjkov, sadika v kontejnerju</t>
  </si>
  <si>
    <t>2.7</t>
  </si>
  <si>
    <t>2.8</t>
  </si>
  <si>
    <t>SbT / Spiraea x billardii 'Triumphans' (Billardijeva medvejka), 80 - 100 cm, 5-7 poganjkov, sadika v kontejnerju</t>
  </si>
  <si>
    <t>2.9</t>
  </si>
  <si>
    <t>Vr / Viburnum rhytidophyllum (zgubanolistna brogovita), 80 - 100 cm, 5-7 poganjkov, sadika v kontejnerju</t>
  </si>
  <si>
    <t>POPENJALKE</t>
  </si>
  <si>
    <t>3.1</t>
  </si>
  <si>
    <t>Cr / Campsis radicans (jasminova troblja), popenjalka, 100 - 125 cm dolgi poganjki</t>
  </si>
  <si>
    <t>zastirka - lubje v globini 3 cm</t>
  </si>
  <si>
    <t>TRATA</t>
  </si>
  <si>
    <r>
      <rPr>
        <b/>
        <sz val="10"/>
        <rFont val="Segoe UI"/>
        <family val="2"/>
        <charset val="238"/>
      </rPr>
      <t>Pohodna trata</t>
    </r>
    <r>
      <rPr>
        <sz val="10"/>
        <rFont val="Segoe UI"/>
        <family val="2"/>
        <charset val="238"/>
      </rPr>
      <t xml:space="preserve"> (izbor travne mešanice prilagojen mikrolokaciji - sončne/senčne lege)</t>
    </r>
  </si>
  <si>
    <r>
      <t>Priprava in setev po DIN 18917: nabava travne mešanice za</t>
    </r>
    <r>
      <rPr>
        <b/>
        <sz val="10"/>
        <rFont val="Segoe Ul"/>
        <charset val="238"/>
      </rPr>
      <t xml:space="preserve"> pohodno trato</t>
    </r>
    <r>
      <rPr>
        <sz val="10"/>
        <rFont val="Segoe Ul"/>
        <charset val="238"/>
      </rPr>
      <t>, navoz zemlje do globine 10 cm (mešanica kvalitetne zemlje, mivke (kremenčevega peska) in šote), razgrinjanje, grobo in fino planiranje, setev, zagrabljanje, uvaljanje, zalivanje.</t>
    </r>
  </si>
  <si>
    <t>Začetno zalivanje trate dva tedna, 2 x tedensko (v primeru jesenske setve); prevoz vode s cisterno.</t>
  </si>
  <si>
    <t>Označbena tabla za slepe. Tabla dimenzij po projektu, opremljena z braillovo pisavo in taktilnimi znaki. Braillova pisava je standardne velikosti: premer pike: 1,5 mm, razmaki med pikami: 2,5 mm, horizontalni razmaki: 6 mm, vertikalni razmaki: 10 mm. Tabla izdelana iz materiala, ki je odporen na vlago, temperaturne spremembe in sonce. Nameščena tako, da jih uporabniki lahko dosežejo (ob robu poti na vhodih). Tabla naj prikazuje situacijo igrišča in dostope. Cena vključuje delo oblikovalca in stroške vseh del, oblikovanja, priprave za tisk, materialov in izvedbe tiska ter dobavo, prevoz in montažo table, vključno z vsemi deli in materialom ter temeljenjem.</t>
  </si>
  <si>
    <t>(npr. Koško iz kataloga urbane opreme MOL) - obstoječi se prestavijo. V ceni je zajeti temelj koša (beton, opaž, armaturo) po detajlu oziroma navodilih dobavitelja, z vsemi spremljajočimi gradbenimi deli.</t>
  </si>
  <si>
    <r>
      <rPr>
        <b/>
        <sz val="10"/>
        <rFont val="Segoe UI"/>
        <family val="2"/>
        <charset val="238"/>
      </rPr>
      <t>Koši za smeti</t>
    </r>
    <r>
      <rPr>
        <sz val="10"/>
        <rFont val="Segoe UI"/>
        <family val="2"/>
        <charset val="238"/>
      </rPr>
      <t xml:space="preserve"> </t>
    </r>
  </si>
  <si>
    <t>Dobava, prevoz, montaža, vključno z vsemi deli in materialom za izvedbo temeljenja.</t>
  </si>
  <si>
    <t>Temelji skladno s celotno namestitvijo.</t>
  </si>
  <si>
    <t>Prenova obstoječih klopi. Peskanje oz. brušenje kovinske konstrukcije. Prašno barvanje v sivo RAL brvo po izboru projektanta. Nadomeščanje lesenih delov z letvami iz obstojnega, nebarvanega lesa (sibirski macesen) enakih dimenzij in oblike kot obstoječe.</t>
  </si>
  <si>
    <r>
      <rPr>
        <b/>
        <sz val="10"/>
        <rFont val="Segoe UI"/>
        <family val="2"/>
        <charset val="238"/>
      </rPr>
      <t>Klopi</t>
    </r>
    <r>
      <rPr>
        <sz val="10"/>
        <rFont val="Segoe UI"/>
        <family val="2"/>
        <charset val="238"/>
      </rPr>
      <t xml:space="preserve"> (prenova obstoječih)</t>
    </r>
  </si>
  <si>
    <t>Parov stebričev okroglega profila (fi 100 mm) iz nerjavečega jekla s konično oblikovano, horizontalno usmerjeno konico v širini 200 mm; pokrito s perforiranim pokrovom. Stebriča sta pod nivojem tal povezana z neprodušno zatesnjeno cevjo, po kateri potuje zvok.</t>
  </si>
  <si>
    <t>Primerno za otroke starosti nad 3 leta.</t>
  </si>
  <si>
    <t>Dimenzije: višina: 3m - vrh platforme 5,4m; dolžina vrvnega tunela 13m.</t>
  </si>
  <si>
    <t xml:space="preserve">Primerno za otroke starosti nad 4 leta. </t>
  </si>
  <si>
    <t xml:space="preserve">Vključuje:
- [1a] 1x velik šest-kotni podest s streho (dimenzije 0,5/2/3 m) - L3.28700
- [1b] 1x velik pravokotni podest s streho (dimenzije 2,50/1,60/3m) SK 3.26500 + streha 3.26900 + lestev 3.67330
- [2] 1x tunel iz mreže (dolžina 5m, višina 1,5m) - 3.66548
- [3] 2x tunel iz mreže (dolžina 4m, višina 1,5m) – 3.66547
- 2x nosilec za povezave tunela s podesti – 3.66734
- [4] 2x sredinski okvir za tunele (višine 4,1m z dvema vrvema za pritrjevanje) – 1.10100
</t>
  </si>
  <si>
    <t>Kombinirano igralo z mostovžem (npr. Richter Spielgerate 1x L3.28700, 2x 3.66548, 4x 3.66734, 1x 3.66547, 2x 3.66734, 2x 1.10100 ali enakovredna kvaliteta)</t>
  </si>
  <si>
    <t>Dimenzije: višina: 3,50m; dolžina: 6,35m.</t>
  </si>
  <si>
    <t>Leseni stopnici v širini predvidenega tobogana (45cm), nosilci iz hrastovega lesa, traverze in stopnice iz neimpregniranega gorskega macesna, les brez črnjave in grč</t>
  </si>
  <si>
    <t>Vsi deli drče iz nerjavečega jekla debelina 3mm, držalo na obeh straneh (fi 42 mm)</t>
  </si>
  <si>
    <t>Drča širine 0,45 m, višine 3,5 m s stopnico (npr. Richter Spielgerate Rutche in Rutschenauflager št. 3.63230 in 3.65250 ali enakovredna kvaliteta)</t>
  </si>
  <si>
    <t>Dimenzije: višina: 2,00m; dolžina: 3,70m.</t>
  </si>
  <si>
    <t xml:space="preserve">Primerno za otroke starosti nad 3 leta. </t>
  </si>
  <si>
    <t>Vsi deli iz nerjavečega jekla debelina 3mm, držalo na obeh straneh (fi 42 mm)</t>
  </si>
  <si>
    <t>Drča širine 1,5 m, višine 2 m (npr. Richter Spielgerate Rutche in Rutschenauflager št. 3.64220 ali enakovredna kvaliteta)</t>
  </si>
  <si>
    <t>Premestitev in ponovna montaža igrala, vključno z vsemi deli in transporti.</t>
  </si>
  <si>
    <t>Izvedba AB temelja dimenzije 100x100x70cm skladno z navodili proizvajalca z vsemi potrebnimi opaži, deli in materiali.</t>
  </si>
  <si>
    <t>Servis igrala z zamenjavo nadomestnih delov, lesenega poda in ostalih elementov za brezhibno in varno delovanje.</t>
  </si>
  <si>
    <t xml:space="preserve">Vrtiljak (npr. Richter Spielgerate Drehscheibe št.  7.25000 ali enakovredna kvaliteta) - obstoječa vrtljiva ploščad se servisira in prestavi. </t>
  </si>
  <si>
    <t>Vrtiljak, konstrukcije iz nerjavečega jekla. Dostop do igrala za vozičke je predviden po jekleni nerjaveči rampi. Jekleni deli so podloženi z gumo za preprečitev ropota. Oprijemala so dimenzij fi= 42 mm, stebrički dimenzij fi= 30mm. Pri dnu so odbojniki za kolesa. Varnostna vrv je tipa Herkules iz poliamidne preje in jeklene sredice.  Dimenzije: fi= 1,75 m, višina 90. Ni temeljev.</t>
  </si>
  <si>
    <t>Vrtiljak za gibalno ovirane (npr. Richter Spielgerate  Kleines Rollstuhlfahrerkarussell št. 6.32500 ali enakovredna kvaliteta)</t>
  </si>
  <si>
    <t>Dimenzije: višina: 95cm; sedalna višina: 55cm, dolžina: 100cm.</t>
  </si>
  <si>
    <t xml:space="preserve">Primerno za otroke starosti do 3 leta. </t>
  </si>
  <si>
    <t>Kompletno igralo je izdelano iz neimpregniranega gorskega macesna.</t>
  </si>
  <si>
    <t>Polžek za guganje (npr. Richter Spielgerate Schneekoenigin št. 4.24220 ali enakovredna kvaliteta)</t>
  </si>
  <si>
    <t xml:space="preserve">Dimenzije: višina: 40cm; premer: 60cm, razmak med elementi 1m. </t>
  </si>
  <si>
    <t xml:space="preserve">Igralo je izdelano iz gume in vzmeti/jeklenice premera 19mm z zunanjim premerom 149mm, ki je na eni strani pritrjena na obračalni mehanizem na drugi pa v temelj. </t>
  </si>
  <si>
    <t>Vzmetna gugalnica z gumo (npr. Richter Spielgerate Reifenwieger št. 6. 27005 ali enakovredna kvaliteta)</t>
  </si>
  <si>
    <t>stopnice: širine 0,80m</t>
  </si>
  <si>
    <t>klančina: 2,00 x 0,70m</t>
  </si>
  <si>
    <t>most: 3,00 x 0,70m, višine: 0,60m</t>
  </si>
  <si>
    <t>lesena hišica: 1,75 x 1,45m</t>
  </si>
  <si>
    <t>skupna velikost kompleta: 5,85 x 5,05m</t>
  </si>
  <si>
    <t>Dimenzije:</t>
  </si>
  <si>
    <t>Kompletno igralo je izdelano iz neimpregniranega gorskega macesna - vključuje: 3 hišice, most, nagnjeno klančino in dvojne stopnice.</t>
  </si>
  <si>
    <t>Skupina igralnih hišk (npr. Richter Spielgerate Hausgruppe C št. 4. 10900 ali enakovredna kvaliteta)</t>
  </si>
  <si>
    <t>Dimenzije: višina: 150cm; dolžina: 175cm; širina: 145cm.</t>
  </si>
  <si>
    <t>Kompletno igralo je izdelano iz neimpregniranega gorskega macesna - vključuje mizico in dve klopi.</t>
  </si>
  <si>
    <t>Mala igralna hiška  (npr. Richter Spielgerate Kleines Spielhaus št. 4.10100 ali enakovredna kvaliteta)</t>
  </si>
  <si>
    <t>Dimenzije: 240cm x 580cm</t>
  </si>
  <si>
    <t>Vključuje: 1 platformo, 4 lestve, 3 peščena dvigala s 3 lopatami, 2 peščeni cevi, 1 žleb za pesek, 2 nivoja, 1 peščeno kolo, 1 tobogan iz nerjavečega jekla s talnim sidrom.</t>
  </si>
  <si>
    <t>Kombinirano igralo »Gradbišče s toboganom« iz macesna (npr. Richter št. Building site 014, št. 5.01400  s toboganom št. 3.63020 ali enakovredna kvaliteta)</t>
  </si>
  <si>
    <t>Dimenzije: premer dosega 1,80m, teža 70kg</t>
  </si>
  <si>
    <t>Primerno za otroke nad 4. letom starosti.</t>
  </si>
  <si>
    <t xml:space="preserve">Kompletna konstrukcija je iz vroče cinkanega jekla, barva siva. Prav tako so vroče cinkani ali izdelani iz nerjavnega jekla vsi deli potrebni za pritrditev. </t>
  </si>
  <si>
    <t>Mali bager (npr Richter Spielgerate Kleiner Bagger št. 5.32000 ali enakovredna kvaliteta)</t>
  </si>
  <si>
    <t>Primerno za najmlajše otroke.</t>
  </si>
  <si>
    <t>Barva: antracitno SIVA</t>
  </si>
  <si>
    <t>Dimenzije: višina: 48cm; dolžina: 97cm; širina: 54cm.</t>
  </si>
  <si>
    <t xml:space="preserve">Kompletno igralo je izdelano iz površinsko obarvanega betona z dodatkom mletega granita. </t>
  </si>
  <si>
    <t>Muca (npr. Richter Spielgerate Liegende Katze št. 4.62070 ali enakovredna kvaliteta)</t>
  </si>
  <si>
    <t>Barva: peščeno BELA</t>
  </si>
  <si>
    <t>Dimenzije: višina: 17cm; dolžina: 52cm; širina: 30cm.</t>
  </si>
  <si>
    <t>Želva (npr. Richter Spielgerate Kleine Schildkrotte št. 4.70070 ali enakovredna kvaliteta)</t>
  </si>
  <si>
    <t>Dimenzije: višina: 0,30m; dolžina: 3,80m; širina: 3,90m.</t>
  </si>
  <si>
    <t>Kompletno igralo je izdelano iz neimpregniranega gorskega macesna, prereza 28/28 cm</t>
  </si>
  <si>
    <t>Kača v pesku (npr. Richter Spielgerate 5.00001 Sandschlange ali enakovredna kvaliteta)</t>
  </si>
  <si>
    <t>Primerno za otroke starosti nad 3 leta in najstnike.</t>
  </si>
  <si>
    <t>Dolžina: 0,22/0,25m, višina: 0,15m, teža: 15/15 kg</t>
  </si>
  <si>
    <t>Kompletna konstrukcija je iz nerjavečega jekla. Tesnilo je iz gume.</t>
  </si>
  <si>
    <t>Vodna kretnica iz V2A/gume (npr. Richter št. 5. 20907 ali enakovredna kvaliteta)</t>
  </si>
  <si>
    <t>Primerno za otroke nad 3 let starosti in najstnike.</t>
  </si>
  <si>
    <t>temelji: F 1/50x90x30 cm</t>
  </si>
  <si>
    <t>zajemalni mlinček premera 0,65m</t>
  </si>
  <si>
    <t>Igralo je iz nerjavečega jekla, ki ga sestavljata dva temelja med katerima je:</t>
  </si>
  <si>
    <t>Mali zajemalni mlinček (npr. Richter Spielgerate Kleines Schaufelrad št. 5. 15910 ali enakovredna kvaliteta)</t>
  </si>
  <si>
    <t>Dolžina: 0,60/0,43m, višina: 0,16m, teža: 20/20 kg.</t>
  </si>
  <si>
    <t>Vodna zapornica (npr. Richter Spielgerate 5.20905 Wasserklappe ali enakovredna kvaliteta)</t>
  </si>
  <si>
    <t>Dimenzije fo 0,30m; višina: 0,70m</t>
  </si>
  <si>
    <t xml:space="preserve">Kompletna konstrukcija je iz nerjavečega jekla. </t>
  </si>
  <si>
    <t>Darovalec vode (npr. Richter Spielgerate 5.18005 Wasserspender 
ali enakovredna kvaliteta)</t>
  </si>
  <si>
    <t>Primerno za otroke starosti nad 6 let in najstnike.</t>
  </si>
  <si>
    <t>Dimenzije 1,0 x 0,4m; višina: 1,25m; višina podesta 0,35-0,45m.</t>
  </si>
  <si>
    <t>Vodna pumpa / gugalnica in šoba (npr. Richter Spielgerate Wipp-Saug-Pumpen 5.18600 in 5.18810 ali enakovredna kvaliteta)</t>
  </si>
  <si>
    <t>VODNO IGRIŠČE</t>
  </si>
  <si>
    <t>maksimalna dovoljena višina padca: 1,45 m.</t>
  </si>
  <si>
    <t>verige iz nerjavečega jekla</t>
  </si>
  <si>
    <t>1x sedež gnezdo premer 100cm (npr. Rope nest Seat SW990101)</t>
  </si>
  <si>
    <t>površina, ki je na voljo za gugalnico vključno z varnostno cono: 7,71 m x 3,19 m</t>
  </si>
  <si>
    <t>Dobava in montažagugalnice primerne za otroke od 4. leta starosti dalje z naslednjimi lastnostmi:</t>
  </si>
  <si>
    <t>Gugalnica gnezdo, višine 2,5m (npr. Kompan KSW92007 ali enakovredna kvaliteta)</t>
  </si>
  <si>
    <t>1x sedež (npr. You&amp;Me Seat SW 990121)</t>
  </si>
  <si>
    <t>1x sedež (npr. Cradle Seat SW 990026)</t>
  </si>
  <si>
    <t>površina, ki je na voljo za gugalnico vključno z varnostno cono: 7,87 m x 3,60 m</t>
  </si>
  <si>
    <t>Dobava in montažagugalnice primerne za otroke od 2. leta starosti dalje z naslednjimi lastnostmi:</t>
  </si>
  <si>
    <t>Gugalnica višine 2,5m z dvema sedežema (npr. Kompan KSW92004 ali enakovredna kvaliteta)</t>
  </si>
  <si>
    <t>2x sedež (npr. Std. Seat SW 990011)</t>
  </si>
  <si>
    <t>1x sedež gnezdo premer 120cm (npr. Rope Nest Seat SW 990111)</t>
  </si>
  <si>
    <t>Gugalnica gnezdo z dvema dodatnima sedežema višine 2,5m  (npr. Kompan KSW92011 ali enakovredna kvaliteta)</t>
  </si>
  <si>
    <t>Maksimalna dovoljena višina padca: 1,70 m.</t>
  </si>
  <si>
    <t>Dimenzije dolž: 3,16m; šir: 4,71m; višina; 3,14m</t>
  </si>
  <si>
    <t>Kompletna konstrukcija je iz pocinkanega jekla, barva siva.</t>
  </si>
  <si>
    <t>Gugalnica 360° višine 3m (npr. Kompan Dino swing M980 ali enakovredna kvaliteta)</t>
  </si>
  <si>
    <t>Maksimalna dovoljena višina padca: 1,50 m.</t>
  </si>
  <si>
    <t>Dimenzije dolž: 2,28m; šir: 2,63m; višina; 2,07m</t>
  </si>
  <si>
    <t>Vrtiljak za majhne otroke  (npr. Kompan Toddler Carousel PCM 152 ali enakovredna kvaliteta)</t>
  </si>
  <si>
    <t>Maksimalna dovoljena višina padca: 0,80 m.</t>
  </si>
  <si>
    <t>Dimenzije dolž: 2,11m; šir: 0,43m; višina; 1.22m</t>
  </si>
  <si>
    <t>Vrtiljak s previsno gugalnico (npr. Kompan Weehopper mini PCM 158 ali enakovredna kvaliteta)</t>
  </si>
  <si>
    <t>Maksimalna dovoljena višina padca: 1,00 m.</t>
  </si>
  <si>
    <t>Primerno za otroke starosti nad 4 leta.</t>
  </si>
  <si>
    <t>Dimenzije dolž: 33,59m; šir: 5,62m; višina; 3,97m</t>
  </si>
  <si>
    <t>Dvojna vrvna proga za nagnjene podlage (npr. Kompan Double cableway for sloping areas M88112 ali enakovredna kvaliteta)</t>
  </si>
  <si>
    <t>maksimalna dovoljena višina padca: 1,80 m;
način izdelave mreže: prostorske celice v mreži  so postavljene tako, da preprečujejo direkten padec z višine do tal.</t>
  </si>
  <si>
    <t>višina mreže: 5,44m</t>
  </si>
  <si>
    <t>barva vrvi: RDEČA</t>
  </si>
  <si>
    <t>tip vrvi: kot na primer "herkules" - obvezno jeklene sredice pletenice toplotno obdelane s PA prejo, v križiščih vrvi med sabo pritrjene s "S" spojkami iz nerjavečega jekla</t>
  </si>
  <si>
    <t>površina, ki je na voljo za igralo vključno z varnostno cono: 12,75 m x 12,30 m</t>
  </si>
  <si>
    <t>Dobava in montaža igralne plezalne mreže primerne za otroke od 5. leta starosti dalje z naslednjimi lastnostmi:</t>
  </si>
  <si>
    <t>Petkraka plezalna mreža višine 5,44m (npr. Kompan Pentagonal Spacenet COR35441 ali enakovredna kvaliteta)</t>
  </si>
  <si>
    <t>Skakalec je vgrajen v vroče pocinkano jekleno ogrodje - plošče so privarjene na okvir in na njih je pritrjen napenjalni vzmetni sistem izdelan s plastičnimi podložki med vzmetmi in notranjimi stranicami pritrdilnih plošč ter samomazalnimi pušami z navadnimi ležaji, ki zmanjšujejo obrabo vzmeti na vzmetenju okvirja. Igralo je izdelano z robustnimi vzmetmi - kot npr. DURAPTEQ® (iz marteriala PA6, 100% nemešan poliamid, ki ga je mogoče reciklirati) in ima lamelna krila, ki so optimizirana za zaprto skakalno površino in za preprečevanje padca majhnih predmetov v prostor podkonstrukcije. Igralo se dobavi z EPDM robovi.</t>
  </si>
  <si>
    <t xml:space="preserve">V popisu opreme so navedena komercialna imena proizvajalcev in artiklov, ki so bili upoštevani pri projektiranju obravnavanih območij. V primeru da ponudnik ponuja alternativno opremo, ki je sicer funkcionalno, kvalitetno in oblikovno enotna ter enakovredna oziroma primerljiva s projektom definirani, mora na lastne stroške zagotoviti preprojektiranje vseh stičnih površin in ureditev na katere vpliva izbor opreme: zasnova območij in vrste podlag in finalnih tlakov, zasaditvena ureditev (zahtevani odmiki od območja opreme), odvodnjavanje površin, oblikovanje terena, odmiki med posameznimi elementi opreme... </t>
  </si>
  <si>
    <t>Ostala dodatna in nepredvidena dela. Obračun stroškov po dejanskih stroških porabe časa in materiala po vpisu v gradbeni dnevnik. 
Ocena stroškov 10% vrednosti zaključnih del.</t>
  </si>
  <si>
    <t>Izdelava geodetskega posnetka: izmera, obdelava in priprava digitalnih podatkov (atributiranje, digitalna skica) vodovodnih priključkov, skladno z internimi tehničnimi normativi upravljavca vodovodnega omrežja. Obračun  za 1 kos</t>
  </si>
  <si>
    <t>01 002 450</t>
  </si>
  <si>
    <t>Dodatni in nepredvideni material</t>
  </si>
  <si>
    <t>gumi tesnilo za PE cev d 90/d 50</t>
  </si>
  <si>
    <t>konzola za namestitev vodomera DN 20</t>
  </si>
  <si>
    <t>vodomer, DN 20 (3/4"), skupaj s holandcema in nepovratnim ventilom (vložek), z možnostjo namestitve impulznega senzorja</t>
  </si>
  <si>
    <t>zmanjševalni kos, 1"/6/4"</t>
  </si>
  <si>
    <t>zmanjševalni kos, 1"/3/4"</t>
  </si>
  <si>
    <t>dvovijačnik, 6/4"</t>
  </si>
  <si>
    <t>dvovijačnik, 5/4"</t>
  </si>
  <si>
    <t>dvovijačnik, 1"</t>
  </si>
  <si>
    <t>navojni lok, 1"</t>
  </si>
  <si>
    <t>navojni T kos, 6/4"/6/4"</t>
  </si>
  <si>
    <t>prehodna spojka, d 50/6/4"</t>
  </si>
  <si>
    <t>prehodna spojka, d 40/5/4"</t>
  </si>
  <si>
    <t>cevni kos, l=90 mm</t>
  </si>
  <si>
    <r>
      <t xml:space="preserve">Vodomerni jašek iz poliestra premera 1000 mm, globine 1400 mm, </t>
    </r>
    <r>
      <rPr>
        <b/>
        <sz val="9"/>
        <rFont val="Frutiger"/>
        <family val="2"/>
        <charset val="238"/>
      </rPr>
      <t>za vgradnjo 2 vodomerov</t>
    </r>
    <r>
      <rPr>
        <sz val="9"/>
        <rFont val="Frutiger"/>
        <family val="2"/>
        <charset val="238"/>
      </rPr>
      <t>; kompletno z vstopno lestvijo iz nerjavečega jekla in povoznim pokrovom dim. 600x600 mm, standard EN 124, D250. Vstopna lestev  iz nerjevečega jekla standard SIST EN 14396:2004 oz. 13101:2003. Obračun za 1 kos.</t>
    </r>
  </si>
  <si>
    <t>Univerzalni navrtni oklep za LŽ DN 325 z zaporno armaturo DN 40, ločno spojko za PE cev d 50, z vgradno garnituro in cestno kapo s podložnim obročem
DN325/d50</t>
  </si>
  <si>
    <t>Cev PE 80, PN 8, d 90.</t>
  </si>
  <si>
    <t>10 0051 032</t>
  </si>
  <si>
    <t xml:space="preserve">Cev PE 100, PN 16, d 50.      </t>
  </si>
  <si>
    <t>Ostala dodatna in nepredvidena dela. Obračun stroškov po dejanskih stroških porabe časa in materiala po vpisu v gradbeni dnevnik. 
Ocena stroškov 10% vrednosti montažnih del.</t>
  </si>
  <si>
    <t>09 016 320</t>
  </si>
  <si>
    <t>Montaža navrtnega oklepa za cev LŽ DN 325 in zasuna za cev PE d 50 z montažo vgradne garniture in cestne kape, vključno s prehodno ločno spojko za PE cev d 32. Obračun za 1 kos.</t>
  </si>
  <si>
    <t>Montaža zaščitne cevi PE 80, PN 8, d 90. Obračun za 1 m1.</t>
  </si>
  <si>
    <t>09 016 302</t>
  </si>
  <si>
    <t>Montaža cevi  PE 100, PN 16, d 50 za hišne priključke v zaščitno cev vključno s povezavo na ločno spojko pri zasunu in armaturo v merilnem mestu. Obračun za 1 m1.</t>
  </si>
  <si>
    <t>09 002 030</t>
  </si>
  <si>
    <t>Ostala dodatna in nepredvidena dela. Obračun stroškov po dejanskih stroških porabe časa in materiala po vpisu v gradbeni dnevnik. 
Ocena stroškov 10% vrednosti gradbenih del.</t>
  </si>
  <si>
    <t>Izvedba podbijanja v zem III. kat. z jekleno cevjo DN 150. Obračun za 1 m1.</t>
  </si>
  <si>
    <t>Gradbena dela pri izvedbi hišnega priključka od navezave na javni vodovod do vodomernega mesta v makadamski poti: rušenje ovir na trasi,  strojno-ročni izkop globine do 1,5 m in širine 0,50 m, izvedba peščene posteljice in obsipa priključka, zasip vodovodnega jarka  delno z izkopanim materialom , utrjevanje zasipa z odvozom viška materiala, postavitev cestnih kap hišnih priključkov  na niveleto terena in vzpostavitev v prvotno stanje po izvedbi hišnega priključka.
Obračun za 1 m1.</t>
  </si>
  <si>
    <t>8822_V</t>
  </si>
  <si>
    <t>Mestna občina Ljubljana
Mestni trg 1
1000 Ljubljana</t>
  </si>
  <si>
    <t>Načrt vodovodnega priključka</t>
  </si>
  <si>
    <t>Igrišče - park Tivoli</t>
  </si>
  <si>
    <t>Gumi tesnilo za PE cev d 75/40.</t>
  </si>
  <si>
    <t>Reducirni kos d 40/d 32.</t>
  </si>
  <si>
    <t>T kos d 40/d 40.</t>
  </si>
  <si>
    <t xml:space="preserve">Cev PE 100, PN 16, d 40.      </t>
  </si>
  <si>
    <t>Nabava in polaganje signalnega traku.</t>
  </si>
  <si>
    <t>Izpiranje cevi. Obračun za 1 kos.</t>
  </si>
  <si>
    <t>Montaža tesnil. Obračun za 1 kos.</t>
  </si>
  <si>
    <t>Priključitev na inštalacijo igrala.
Obračun za 1 kos.</t>
  </si>
  <si>
    <t>Montaža fitingov 1"-5/4". Obračun za 1 kos.</t>
  </si>
  <si>
    <t>Montaža zaščitne cevi PE 80, PN 8, d 75. Obračun za 1 m1.</t>
  </si>
  <si>
    <t>Montaža cevi  PE 100, PN 10, d 40 v zaščitno cev vključno s povezavami. Obračun za 1 m1.</t>
  </si>
  <si>
    <t>Montaža cevi  PE 100, PN 10, d 32 v zaščitno cev vključno s povezavami. Obračun za 1 m1.</t>
  </si>
  <si>
    <t xml:space="preserve">kos </t>
  </si>
  <si>
    <t>Gradbena dela pri izvedbi internega vodovoda od navezave na vodomerno mesto do uporabnika v makadamski poti: rušenje ovir na trasi,  strojno-ročni izkop globine do 1,5 m in širine 0,50 m, izvedba peščene posteljice in obsipa cevi, zasip vodovodnega jarka  delno z izkopanim materialom, utrjevanje zasipa z odvozom viška materiala in vzpostavitev v prvotno stanje po izvedbi internega cevovoda.
Obračun za 1 m1.</t>
  </si>
  <si>
    <t>interni vodovod</t>
  </si>
  <si>
    <t>priključek</t>
  </si>
  <si>
    <t>ZASADITVE SKUPAJ:</t>
  </si>
  <si>
    <t>SKUPAJ URBANA OPREMA</t>
  </si>
  <si>
    <t>Vodovodni priključek in interni vodovod</t>
  </si>
  <si>
    <t>2D</t>
  </si>
  <si>
    <t>3d</t>
  </si>
  <si>
    <t>dodatek za ročni izkop ob koreninah z izpihovanjem, po navodilih arborista Podana ocenjena površina. Ocena.</t>
  </si>
  <si>
    <t>Alu stojke in mreža v naravni barvi alu, stojke sidrane v betonske temelje (betonska cev fi 20cm zalita z betonom) z vsemi izkopi in zasipi. Mreža pletena alu. Ograja višine</t>
  </si>
  <si>
    <t>Odstranitev segmentov alu mrežne ograje, višine 1-2m, po dispoziciji v situciji in dogovoru na licu mesta izvajalec/projektant/nadzor, vključno s stebrički temelji.</t>
  </si>
  <si>
    <t>Klopi. Kovinska konstrukcija in lesena sedala. Klopi se deponira za obnovo. Izbor najbolj ohranjenih klopi ki se deponirajo po potrditvi projektanta.</t>
  </si>
  <si>
    <t>Armatura S500B. Ocena (glej armaturni načrt)</t>
  </si>
  <si>
    <t>dvokrilna vrata s ključavnico in kljuko, širine 2x100cm</t>
  </si>
  <si>
    <t>Meteorna kanalizacija</t>
  </si>
  <si>
    <t>1. Kanal M1</t>
  </si>
  <si>
    <t>2. Kanal M2</t>
  </si>
  <si>
    <t>2. Kanal M3</t>
  </si>
  <si>
    <t>Skupaj meteorna kanalizacija</t>
  </si>
  <si>
    <t>Meteorni kanal M1</t>
  </si>
  <si>
    <t>01.       PRIPRAVLJALNA DELA</t>
  </si>
  <si>
    <t>02.       ZEMELJSKA DELA</t>
  </si>
  <si>
    <t>03.       GRADBENA DELA</t>
  </si>
  <si>
    <t>04.       KANALIZACIJSKA DELA</t>
  </si>
  <si>
    <t xml:space="preserve"> Skupaj meteorni kanal M1:</t>
  </si>
  <si>
    <t>01.      PRIPRAVLJALNA DELA</t>
  </si>
  <si>
    <t>01.1</t>
  </si>
  <si>
    <t>Zakoličenje osi kanalizacije, z zavarovanjem osi, oznako revizijskih jaškov.</t>
  </si>
  <si>
    <t xml:space="preserve"> m1</t>
  </si>
  <si>
    <t>01.2</t>
  </si>
  <si>
    <t>Postavitev gradbenih profilov na vzpostavljeno os trase cevovoda, ter določitev nivoja za merjenje globine izkopa in polaganje cevovoda.</t>
  </si>
  <si>
    <t xml:space="preserve"> kos</t>
  </si>
  <si>
    <t>01.3</t>
  </si>
  <si>
    <t>Geodetski posnetek in vris v kataster. En izvod posnetka v Gauss-Krugerjevem sistemu se odda v elektronski obliki. Obračun za 1 m1.</t>
  </si>
  <si>
    <t>01.4</t>
  </si>
  <si>
    <t>Izdelava PID po gradbeni zakonodaji tudi v elektronski obliki.</t>
  </si>
  <si>
    <t>01.5</t>
  </si>
  <si>
    <t>Zakoličba obstoječih komunalnih vodov in oznaka križanj. 
Obračun po dejanskih stroških.</t>
  </si>
  <si>
    <t>01.6</t>
  </si>
  <si>
    <t>Nadzor pri gradnji kanala pristojnih služb ostalih komunalnih vodov na območju: elektro, telekomunikacije, vodovod, javna razsvetljava.                                                              Obračun po dejanskih stroških.</t>
  </si>
  <si>
    <t>01.7</t>
  </si>
  <si>
    <t xml:space="preserve">Priprava gradbišča v dolžini L=8.10m, odstranitev eventuelnih ovir, prometnih znakov in utrditev delovnega platoja. Po končanih delih gradbišče pospraviti in vzpostaviti v prvotno stanje.                         </t>
  </si>
  <si>
    <t>priprava gradbišča</t>
  </si>
  <si>
    <t>m</t>
  </si>
  <si>
    <t>čiščenje po končanih delih</t>
  </si>
  <si>
    <t xml:space="preserve"> Skupaj PRIPRAVLJALNA DELA:</t>
  </si>
  <si>
    <t xml:space="preserve"> 02.</t>
  </si>
  <si>
    <t xml:space="preserve">ZEMELJSKA DELA </t>
  </si>
  <si>
    <t>02.1</t>
  </si>
  <si>
    <t>Površinski odkop humusa v povprečni debelini 20 cm, z odvozom na začasno gradbeno deponijo, ter ureditev le te v prvotno stanje.</t>
  </si>
  <si>
    <t>02.2</t>
  </si>
  <si>
    <t>Strojni izkop jarkov v terenu III. kategorije, širine do 0,7 m, globine od 0,00-2,00 m, naklob brižin 70° z odmetom izkopanega materiala 1m od roba izkopa. Upoštevamo 90% izkopa.</t>
  </si>
  <si>
    <t>02.3</t>
  </si>
  <si>
    <t>Ročni izkop v lahki zemljini (II. In III. kategorije) globine do 2m za izdelavo priključkov in na prečkanju z drugimi komunalnimi vodi z odmetom izkopanega materiala 1m od roba izkopa. Upoštevamo 10% izkopa.</t>
  </si>
  <si>
    <t>02.4</t>
  </si>
  <si>
    <t>Ročno planiranje dna jarka s točnostjo +/- 3 cm po projektiranem padcu.Obračun za 1 m2.</t>
  </si>
  <si>
    <t xml:space="preserve"> m2</t>
  </si>
  <si>
    <t>02.5</t>
  </si>
  <si>
    <t>Dobava peska frakcije 8-16 mm in izdelava temeljne plasti posteljice deb. 10 cm, s planiranjem in strojnim utrjevanjem do 95 % po standardnem Prokterjevem postopku. Natančnost izdelave posteljice je +/- 1 cm.                 Obračun za 1 m3.</t>
  </si>
  <si>
    <t>02.6</t>
  </si>
  <si>
    <t>Dobava peska frakcije 8-16 mm in izdelava nasipa nad položenimi cevmi 30 cm nad temenom. Na peščeno posteljico se izvede 3-5 cm debel nasip, v katerega si cev izdela ležišče. Obsip in nasip je potrebno utrditi do 95 % trdnosti po standardnem Proktorjevem preiskusu.</t>
  </si>
  <si>
    <t>02.7</t>
  </si>
  <si>
    <t xml:space="preserve">Zasipavanje  jarka z izkopanim materialom, skupaj z dovozom materiala iz začasne deponije, s komprimiranjem v slojih po 20 cm. Obračun za 1 m3 izvedenega zasipa. </t>
  </si>
  <si>
    <t>02.8</t>
  </si>
  <si>
    <t>Črpanje vode iz gradbene jame v času gradnje.</t>
  </si>
  <si>
    <t>02.9</t>
  </si>
  <si>
    <t>Čiščenje terena po končani gradnji.
Obračun za 1m2.</t>
  </si>
  <si>
    <t xml:space="preserve"> Skupaj ZEMELJSKA DELA:</t>
  </si>
  <si>
    <t>03.</t>
  </si>
  <si>
    <t xml:space="preserve"> Skupaj GRADBENA DELA:</t>
  </si>
  <si>
    <t xml:space="preserve"> 04.</t>
  </si>
  <si>
    <t>KANALIZACIJSKA DELA</t>
  </si>
  <si>
    <t>04.1</t>
  </si>
  <si>
    <t>Prevoz in prenos kanalizacijskih cevi iz deponije do mesta vgraditve.</t>
  </si>
  <si>
    <t>04.2</t>
  </si>
  <si>
    <t>Dobava in montaža kanalizacijskih PVC cevi DN 160 mm, SN8, kompletno z potrebnimi spojkami.</t>
  </si>
  <si>
    <t>04.3</t>
  </si>
  <si>
    <t>Priklop na obstoječo cev</t>
  </si>
  <si>
    <t>04.4</t>
  </si>
  <si>
    <t>Pregled in čiščenje kanala.</t>
  </si>
  <si>
    <t xml:space="preserve"> Skupaj KANALIZACIJSKA DELA:</t>
  </si>
  <si>
    <t>Meteorni kanal M2</t>
  </si>
  <si>
    <t xml:space="preserve"> Skupaj meteorni kanal M2:</t>
  </si>
  <si>
    <t xml:space="preserve">Priprava gradbišča v dolžini L=13.98m, odstranitev eventuelnih ovir, prometnih znakov in utrditev delovnega platoja. Po končanih delih gradbišče pospraviti in vzpostaviti v prvotno stanje.                         </t>
  </si>
  <si>
    <t>03.2</t>
  </si>
  <si>
    <t>Peskolov s pocinkanim vedrom za iztok kanalete DN 150, s povozno dežno rešetko, dolžine 0,5 m, ter vsemi potrebnimi zemeljskimi, gradbenimi, montažnimi deli ter transporti. V ceno zajeti tudi cevni loki za priklop na meteorni kanal.</t>
  </si>
  <si>
    <t xml:space="preserve"> - za iztok linijske rešetke 1</t>
  </si>
  <si>
    <t>Meteorni kanal M3</t>
  </si>
  <si>
    <t xml:space="preserve"> Skupaj meteorni kanal M3:</t>
  </si>
  <si>
    <t xml:space="preserve">Priprava gradbišča v dolžini L=12.55m, odstranitev eventuelnih ovir, prometnih znakov in utrditev delovnega platoja. Po končanih delih gradbišče pospraviti in vzpostaviti v prvotno stanje.                         </t>
  </si>
  <si>
    <t>Zaščita obstoječe vegetacije v skladu z navodili arborista</t>
  </si>
  <si>
    <t>V kolikor naročnik ali izvajalec ve, da bo krošnja dreves kje moteča za izvedbo del oz. gibanje strojev, naj na to v času obrezovanja opozori nadzornega arborista, da oceni ali je dopustno veje odstraniti, skrajšati ali le začasno povezati.</t>
  </si>
  <si>
    <t>2.10</t>
  </si>
  <si>
    <r>
      <rPr>
        <b/>
        <sz val="10"/>
        <rFont val="Segoe Ul"/>
        <charset val="238"/>
      </rPr>
      <t>Dobava in polaganje kokosove mreže za zaščito brežin</t>
    </r>
    <r>
      <rPr>
        <sz val="10"/>
        <rFont val="Segoe Ul"/>
        <charset val="238"/>
      </rPr>
      <t>. Mreža tipa 400 g/m2 (kot npr. Euro-textile C400) s 100% vsebnostjo kokosovih vlaken (4x4 vlakna/dm2) na brežini kjer se sadijo grmovnice (griča z mostovžem). Med izvedbo del bo izvajalec zagotovil, da bo mreža položena kontaktno na podlago, ker je le tako omogočeno pravilno delovanje. Smer polaganja pravokotno na dno brežine. Uporabijo se kovinski klini za pritrditev kokosove mreže dimenzije 20x10x20 cm.</t>
    </r>
  </si>
  <si>
    <t>Vsa drevesa morajo imeti fizično zaščito rastnega prostora v skladu z navodili arborista, ki bodo podana pred začetkom izvajanja del!</t>
  </si>
  <si>
    <t>Igralo telefon (kot npr. Richter Spielgerate 10.55000 ali enakovredna kvaliteta)</t>
  </si>
  <si>
    <t>Dobava in vgardnja zaobljenih skal rečnega nanosa (naravno brušeni robovi) dim cca 70x50-100x70cm. Skale delno vkopane, v ustrezno betonsko podlago, po tlorisni dispoziciji in uskladitvi s projektantom o vgradnji posameznih skal na lokaciji.</t>
  </si>
  <si>
    <t>obdelave ene skale, z izravnanim vrhom, z vklesanim motivom zmaja v globini 3cm, v katerem se nabira voda, po grafični podlogi projektanta.</t>
  </si>
  <si>
    <t>dobava in vgradnja skal</t>
  </si>
  <si>
    <t>Dobava in postavitev začasne mrežne oz panelne ograje višine 90cm. (varovanje zatravitev oz zasaditev). Stebrički predvidoma T preseka zapičeni v zemljino, brez temeljenja. Ograja se postavi po dogovoru na gradbišču s projektantom in upravljalcem.</t>
  </si>
  <si>
    <t>2.11</t>
  </si>
  <si>
    <t>Cb / Carpinus betulus (gaber), 60-80 cm, 5 poganjkov, sadika v kontejnerju</t>
  </si>
  <si>
    <t>objekt: igrišče Tivoli</t>
  </si>
  <si>
    <t xml:space="preserve">investitor: Mestna občina Ljubljana	</t>
  </si>
  <si>
    <t>Odgovorni vodja projekta: Urška Kranjc</t>
  </si>
  <si>
    <t>Šifra projekta: 8822</t>
  </si>
  <si>
    <t>Datum: maj 2021</t>
  </si>
  <si>
    <t>Nadzor predstavnika proizvajalcev igral</t>
  </si>
  <si>
    <t>koši za smeti</t>
  </si>
  <si>
    <t>velika igrala (mostovž - pletenica, 2x drča, stolp z oporniki in vsemi temelji), vključno z vsemi betonskimi elementi z odvozom na deponijo.</t>
  </si>
  <si>
    <t>Vse rušitve z odvozom na stalno deponijo s plačilom takse, oz po opisu v postavki (rušitve vključno z vsemi betonskimi deli do minimalne globine 40 cm)</t>
  </si>
  <si>
    <t>sestava T3 - odkop nasutij in zemljin v debelini 65cm</t>
  </si>
  <si>
    <t>z dobavo in vgradnjo ustrezne zemljine</t>
  </si>
  <si>
    <t>dobava in vgradnja novega prodca</t>
  </si>
  <si>
    <t>sejanje, pranje in vgradnja  obstoječega deponiranega prodca</t>
  </si>
  <si>
    <t>T3 mivka v debelini 30cm, certificirana za otroška igrišča</t>
  </si>
  <si>
    <r>
      <rPr>
        <b/>
        <sz val="10"/>
        <rFont val="Segoe UI"/>
        <family val="2"/>
        <charset val="238"/>
      </rPr>
      <t>6 kotni trampolin dimenzij 108/108/108 cm  (npr. Kompan Jumper six sided J</t>
    </r>
    <r>
      <rPr>
        <b/>
        <sz val="10"/>
        <color rgb="FF000000"/>
        <rFont val="Segoe UI"/>
        <family val="2"/>
        <charset val="238"/>
      </rPr>
      <t>UM103 ali enakovredna kvaliteta)</t>
    </r>
  </si>
  <si>
    <t xml:space="preserve">Tc / Tilia cordata (lipovec), soliter, 18-20 cm, 4x presajena sadika s koreninsko balo v mreži </t>
  </si>
  <si>
    <t>CaA / Cornus alba 'Aurea' (beli dren), 80-100 cm, 5-7 poganjkov, sadika v kontejnerju</t>
  </si>
  <si>
    <t>Pf / Potentilla fruticosa 'Lovely Pink' (grmasti petoprstnik), 40 - 60 cm, 5 poganjkov, sadika v kontejnerju</t>
  </si>
  <si>
    <t>Sb / Spiraea betulifolia (brezavolistna medvejka),40 - 60 cm, 5-7 poganjkov, sadika v kontejnerju</t>
  </si>
  <si>
    <t>03.1</t>
  </si>
  <si>
    <t>Izdelava jaška iz cem. betona, krožnega prereza fi 100 cm, globine 1,0 -1,5 m s povozno LTŽ okroglo rešetko DN600 nosilnosti B 125 (parkirišča za osebna vozila in peš poti).</t>
  </si>
  <si>
    <t>Izdelava jaška iz cem. betona, krožnega prereza fi 50 cm, globine 1,0 -1,5 m s povozno LTŽ rešetko nosilnosti D 250 (parkirišča za osebna in tovorna vozila)</t>
  </si>
  <si>
    <t>maj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</si>
</sst>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quot;€&quot;"/>
    <numFmt numFmtId="165" formatCode="#,##0.00\ [$EUR]"/>
    <numFmt numFmtId="166" formatCode="_-* #,##0.00\ _S_I_T_-;\-* #,##0.00\ _S_I_T_-;_-* &quot;-&quot;??\ _S_I_T_-;_-@_-"/>
    <numFmt numFmtId="167" formatCode="_-* #,##0.00\ [$€-1]_-;\-* #,##0.00\ [$€-1]_-;_-* &quot;-&quot;??\ [$€-1]_-;_-@_-"/>
    <numFmt numFmtId="168" formatCode="0.0"/>
  </numFmts>
  <fonts count="43">
    <font>
      <sz val="11"/>
      <name val="Arial Narrow CE"/>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Arial"/>
      <family val="2"/>
      <charset val="238"/>
    </font>
    <font>
      <sz val="11"/>
      <color indexed="17"/>
      <name val="Calibri"/>
      <family val="2"/>
      <charset val="238"/>
    </font>
    <font>
      <sz val="10"/>
      <name val="Arial"/>
      <family val="2"/>
      <charset val="238"/>
    </font>
    <font>
      <sz val="10"/>
      <name val="Times New Roman CE"/>
      <family val="1"/>
      <charset val="238"/>
    </font>
    <font>
      <sz val="10"/>
      <name val="Arial CE"/>
      <family val="2"/>
      <charset val="238"/>
    </font>
    <font>
      <sz val="10"/>
      <color indexed="8"/>
      <name val="Cambria"/>
      <family val="1"/>
      <charset val="238"/>
    </font>
    <font>
      <sz val="10"/>
      <name val="Times New Roman"/>
      <family val="1"/>
      <charset val="238"/>
    </font>
    <font>
      <sz val="12"/>
      <name val="Arial"/>
      <family val="2"/>
      <charset val="238"/>
    </font>
    <font>
      <b/>
      <sz val="10"/>
      <name val="Segoe UI"/>
      <family val="2"/>
      <charset val="238"/>
    </font>
    <font>
      <sz val="10"/>
      <name val="Segoe UI"/>
      <family val="2"/>
      <charset val="238"/>
    </font>
    <font>
      <sz val="11"/>
      <name val="Swis721 Cn BT"/>
      <family val="2"/>
    </font>
    <font>
      <sz val="10"/>
      <name val="Frutiger"/>
      <family val="2"/>
      <charset val="238"/>
    </font>
    <font>
      <sz val="11"/>
      <name val="Garamond"/>
      <family val="1"/>
      <charset val="238"/>
    </font>
    <font>
      <b/>
      <sz val="10"/>
      <name val="Frutiger"/>
      <family val="2"/>
      <charset val="238"/>
    </font>
    <font>
      <b/>
      <i/>
      <sz val="10"/>
      <name val="Frutiger"/>
      <family val="2"/>
      <charset val="238"/>
    </font>
    <font>
      <b/>
      <sz val="10"/>
      <color indexed="10"/>
      <name val="Frutiger"/>
      <family val="2"/>
      <charset val="238"/>
    </font>
    <font>
      <sz val="10"/>
      <color indexed="10"/>
      <name val="Frutiger"/>
      <family val="2"/>
      <charset val="238"/>
    </font>
    <font>
      <sz val="10"/>
      <name val="Arial CE"/>
      <charset val="238"/>
    </font>
    <font>
      <sz val="11"/>
      <color theme="1"/>
      <name val="Calibri"/>
      <family val="2"/>
      <scheme val="minor"/>
    </font>
    <font>
      <sz val="10"/>
      <name val="Arial"/>
      <family val="2"/>
    </font>
    <font>
      <sz val="10"/>
      <color indexed="8"/>
      <name val="Segeoe UI"/>
      <charset val="238"/>
    </font>
    <font>
      <sz val="10"/>
      <name val="Segeoe UI"/>
      <charset val="238"/>
    </font>
    <font>
      <b/>
      <sz val="10"/>
      <color theme="1"/>
      <name val="Segeoe UI"/>
      <charset val="238"/>
    </font>
    <font>
      <sz val="10"/>
      <color theme="1"/>
      <name val="Segeoe UI"/>
      <charset val="238"/>
    </font>
    <font>
      <b/>
      <sz val="10"/>
      <color rgb="FF43B02A"/>
      <name val="Segeoe UI"/>
      <charset val="238"/>
    </font>
    <font>
      <b/>
      <sz val="10"/>
      <name val="Segeoe UI"/>
      <charset val="238"/>
    </font>
    <font>
      <sz val="11"/>
      <name val="Arial"/>
      <family val="2"/>
      <charset val="238"/>
    </font>
    <font>
      <b/>
      <sz val="10"/>
      <name val="Segoe Ul"/>
      <charset val="238"/>
    </font>
    <font>
      <sz val="10"/>
      <name val="Segoe Ul"/>
      <charset val="238"/>
    </font>
    <font>
      <b/>
      <sz val="10"/>
      <color rgb="FF000000"/>
      <name val="Segoe UI"/>
      <family val="2"/>
      <charset val="238"/>
    </font>
    <font>
      <sz val="9"/>
      <name val="Frutiger"/>
      <family val="2"/>
      <charset val="238"/>
    </font>
    <font>
      <b/>
      <sz val="9"/>
      <name val="Frutiger"/>
      <family val="2"/>
      <charset val="238"/>
    </font>
    <font>
      <b/>
      <i/>
      <sz val="10"/>
      <color indexed="10"/>
      <name val="Frutiger"/>
      <family val="2"/>
      <charset val="238"/>
    </font>
    <font>
      <b/>
      <sz val="12"/>
      <name val="Frutiger"/>
      <family val="2"/>
      <charset val="238"/>
    </font>
    <font>
      <sz val="11"/>
      <name val="Segoe UI"/>
      <family val="2"/>
      <charset val="238"/>
    </font>
    <font>
      <b/>
      <sz val="11"/>
      <name val="Segoe UI"/>
      <family val="2"/>
      <charset val="238"/>
    </font>
    <font>
      <b/>
      <sz val="12"/>
      <name val="Arial CE"/>
      <family val="2"/>
      <charset val="238"/>
    </font>
    <font>
      <b/>
      <sz val="10"/>
      <name val="Arial CE"/>
      <family val="2"/>
      <charset val="238"/>
    </font>
    <font>
      <sz val="10"/>
      <color indexed="8"/>
      <name val="Arial CE"/>
    </font>
  </fonts>
  <fills count="4">
    <fill>
      <patternFill patternType="none"/>
    </fill>
    <fill>
      <patternFill patternType="gray125"/>
    </fill>
    <fill>
      <patternFill patternType="solid">
        <fgColor indexed="40"/>
        <bgColor indexed="49"/>
      </patternFill>
    </fill>
    <fill>
      <patternFill patternType="solid">
        <fgColor theme="0" tint="-0.14999847407452621"/>
        <bgColor indexed="64"/>
      </patternFill>
    </fill>
  </fills>
  <borders count="7">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auto="1"/>
      </top>
      <bottom/>
      <diagonal/>
    </border>
    <border>
      <left/>
      <right/>
      <top style="thin">
        <color auto="1"/>
      </top>
      <bottom style="thin">
        <color auto="1"/>
      </bottom>
      <diagonal/>
    </border>
  </borders>
  <cellStyleXfs count="27">
    <xf numFmtId="0" fontId="0" fillId="0" borderId="0"/>
    <xf numFmtId="0" fontId="4" fillId="0" borderId="0"/>
    <xf numFmtId="0" fontId="4" fillId="0" borderId="0"/>
    <xf numFmtId="0" fontId="5" fillId="2" borderId="0" applyNumberFormat="0" applyBorder="0" applyAlignment="0" applyProtection="0"/>
    <xf numFmtId="0" fontId="10" fillId="0" borderId="0"/>
    <xf numFmtId="0" fontId="6" fillId="0" borderId="0"/>
    <xf numFmtId="0" fontId="7" fillId="0" borderId="0"/>
    <xf numFmtId="0" fontId="6" fillId="0" borderId="0"/>
    <xf numFmtId="0" fontId="6" fillId="0" borderId="0"/>
    <xf numFmtId="0" fontId="11" fillId="0" borderId="0"/>
    <xf numFmtId="0" fontId="8" fillId="0" borderId="0"/>
    <xf numFmtId="0" fontId="9" fillId="0" borderId="0">
      <alignment vertical="top" wrapText="1"/>
    </xf>
    <xf numFmtId="0" fontId="14" fillId="0" borderId="0"/>
    <xf numFmtId="165" fontId="14" fillId="3" borderId="0">
      <alignment horizontal="right" vertical="top" wrapText="1"/>
      <protection locked="0"/>
    </xf>
    <xf numFmtId="0" fontId="6" fillId="0" borderId="0"/>
    <xf numFmtId="9" fontId="6" fillId="0" borderId="0" applyFill="0" applyBorder="0" applyAlignment="0" applyProtection="0"/>
    <xf numFmtId="0" fontId="16" fillId="0" borderId="0"/>
    <xf numFmtId="166" fontId="16" fillId="0" borderId="0" applyFont="0" applyFill="0" applyBorder="0" applyAlignment="0" applyProtection="0"/>
    <xf numFmtId="0" fontId="21" fillId="0" borderId="0"/>
    <xf numFmtId="166" fontId="21" fillId="0" borderId="0" applyFont="0" applyFill="0" applyBorder="0" applyAlignment="0" applyProtection="0"/>
    <xf numFmtId="0" fontId="16" fillId="0" borderId="0"/>
    <xf numFmtId="0" fontId="22" fillId="0" borderId="0"/>
    <xf numFmtId="0" fontId="23" fillId="0" borderId="0"/>
    <xf numFmtId="0" fontId="3" fillId="0" borderId="0"/>
    <xf numFmtId="0" fontId="2" fillId="0" borderId="0"/>
    <xf numFmtId="0" fontId="30" fillId="0" borderId="0"/>
    <xf numFmtId="0" fontId="1" fillId="0" borderId="0"/>
  </cellStyleXfs>
  <cellXfs count="297">
    <xf numFmtId="0" fontId="0" fillId="0" borderId="0" xfId="0"/>
    <xf numFmtId="49" fontId="12" fillId="0" borderId="1" xfId="0" applyNumberFormat="1" applyFont="1" applyFill="1" applyBorder="1" applyAlignment="1">
      <alignment horizontal="left" vertical="top"/>
    </xf>
    <xf numFmtId="0" fontId="13" fillId="0" borderId="1" xfId="0" applyFont="1" applyFill="1" applyBorder="1" applyAlignment="1">
      <alignment horizontal="justify" vertical="top"/>
    </xf>
    <xf numFmtId="0" fontId="13" fillId="0" borderId="1" xfId="0" applyFont="1" applyFill="1" applyBorder="1" applyAlignment="1">
      <alignment vertical="top"/>
    </xf>
    <xf numFmtId="0" fontId="12" fillId="0" borderId="1" xfId="0" applyFont="1" applyFill="1" applyBorder="1" applyAlignment="1">
      <alignment horizontal="justify" vertical="top"/>
    </xf>
    <xf numFmtId="0" fontId="13" fillId="0" borderId="2" xfId="0" applyFont="1" applyFill="1" applyBorder="1" applyAlignment="1">
      <alignment horizontal="center" vertical="top"/>
    </xf>
    <xf numFmtId="164" fontId="13" fillId="0" borderId="2" xfId="0" applyNumberFormat="1" applyFont="1" applyFill="1" applyBorder="1" applyAlignment="1">
      <alignment horizontal="center" vertical="top"/>
    </xf>
    <xf numFmtId="0" fontId="12" fillId="0" borderId="2" xfId="0" applyFont="1" applyFill="1" applyBorder="1" applyAlignment="1">
      <alignment horizontal="center" vertical="top"/>
    </xf>
    <xf numFmtId="0" fontId="13" fillId="0" borderId="1" xfId="0" applyFont="1" applyFill="1" applyBorder="1" applyAlignment="1">
      <alignment horizontal="justify" vertical="top" wrapText="1"/>
    </xf>
    <xf numFmtId="0" fontId="13" fillId="0" borderId="2" xfId="0" applyFont="1" applyFill="1" applyBorder="1" applyAlignment="1">
      <alignment horizontal="center" vertical="top" wrapText="1"/>
    </xf>
    <xf numFmtId="49" fontId="13" fillId="0" borderId="1" xfId="0" applyNumberFormat="1" applyFont="1" applyFill="1" applyBorder="1" applyAlignment="1">
      <alignment horizontal="left" vertical="top"/>
    </xf>
    <xf numFmtId="164" fontId="12" fillId="0" borderId="2" xfId="0" applyNumberFormat="1" applyFont="1" applyFill="1" applyBorder="1" applyAlignment="1">
      <alignment horizontal="center" vertical="top"/>
    </xf>
    <xf numFmtId="9" fontId="13" fillId="0" borderId="2" xfId="0" applyNumberFormat="1" applyFont="1" applyFill="1" applyBorder="1" applyAlignment="1">
      <alignment horizontal="center" vertical="top"/>
    </xf>
    <xf numFmtId="0" fontId="13" fillId="0" borderId="1" xfId="0" applyFont="1" applyFill="1" applyBorder="1" applyAlignment="1" applyProtection="1">
      <alignment horizontal="justify" vertical="top" wrapText="1"/>
    </xf>
    <xf numFmtId="0" fontId="13" fillId="0" borderId="2" xfId="0" applyFont="1" applyFill="1" applyBorder="1" applyAlignment="1" applyProtection="1">
      <alignment horizontal="center" vertical="top" wrapText="1"/>
    </xf>
    <xf numFmtId="164" fontId="13" fillId="0" borderId="2" xfId="0" applyNumberFormat="1" applyFont="1" applyFill="1" applyBorder="1" applyAlignment="1" applyProtection="1">
      <alignment horizontal="center" vertical="top" wrapText="1"/>
    </xf>
    <xf numFmtId="0" fontId="12" fillId="0" borderId="1" xfId="0" applyFont="1" applyFill="1" applyBorder="1" applyAlignment="1" applyProtection="1">
      <alignment horizontal="justify" vertical="top" wrapText="1"/>
    </xf>
    <xf numFmtId="0" fontId="12" fillId="0" borderId="2" xfId="0" applyFont="1" applyFill="1" applyBorder="1" applyAlignment="1" applyProtection="1">
      <alignment horizontal="center" vertical="top" wrapText="1"/>
    </xf>
    <xf numFmtId="164" fontId="12" fillId="0" borderId="2" xfId="0" applyNumberFormat="1" applyFont="1" applyFill="1" applyBorder="1" applyAlignment="1" applyProtection="1">
      <alignment horizontal="center" vertical="top" wrapText="1"/>
    </xf>
    <xf numFmtId="0" fontId="12" fillId="0" borderId="1" xfId="0" applyFont="1" applyFill="1" applyBorder="1" applyAlignment="1">
      <alignment vertical="top"/>
    </xf>
    <xf numFmtId="49" fontId="13" fillId="0" borderId="4" xfId="0" applyNumberFormat="1" applyFont="1" applyFill="1" applyBorder="1" applyAlignment="1">
      <alignment horizontal="left" vertical="top"/>
    </xf>
    <xf numFmtId="49" fontId="12" fillId="0" borderId="6" xfId="0" applyNumberFormat="1" applyFont="1" applyFill="1" applyBorder="1" applyAlignment="1">
      <alignment horizontal="left" vertical="top"/>
    </xf>
    <xf numFmtId="0" fontId="13" fillId="0" borderId="6" xfId="0" applyFont="1" applyFill="1" applyBorder="1" applyAlignment="1">
      <alignment horizontal="justify" vertical="top"/>
    </xf>
    <xf numFmtId="0" fontId="13" fillId="0" borderId="6" xfId="0" applyFont="1" applyFill="1" applyBorder="1" applyAlignment="1">
      <alignment vertical="top"/>
    </xf>
    <xf numFmtId="49" fontId="13" fillId="0" borderId="6" xfId="0" applyNumberFormat="1" applyFont="1" applyFill="1" applyBorder="1" applyAlignment="1">
      <alignment horizontal="left" vertical="top"/>
    </xf>
    <xf numFmtId="0" fontId="12" fillId="0" borderId="6" xfId="0" applyFont="1" applyFill="1" applyBorder="1" applyAlignment="1">
      <alignment horizontal="justify" vertical="top"/>
    </xf>
    <xf numFmtId="49" fontId="12" fillId="0" borderId="0" xfId="0" applyNumberFormat="1" applyFont="1" applyFill="1" applyBorder="1" applyAlignment="1">
      <alignment horizontal="left" vertical="top"/>
    </xf>
    <xf numFmtId="0" fontId="13" fillId="0" borderId="0" xfId="0" applyFont="1" applyFill="1" applyBorder="1" applyAlignment="1">
      <alignment horizontal="justify" vertical="top"/>
    </xf>
    <xf numFmtId="0" fontId="13" fillId="0" borderId="0" xfId="0" applyFont="1" applyBorder="1" applyAlignment="1">
      <alignment horizontal="center"/>
    </xf>
    <xf numFmtId="164" fontId="13" fillId="0" borderId="0" xfId="0" applyNumberFormat="1" applyFont="1" applyBorder="1"/>
    <xf numFmtId="0" fontId="12" fillId="0" borderId="0" xfId="0" applyFont="1" applyFill="1" applyBorder="1" applyAlignment="1">
      <alignment horizontal="justify" vertical="top"/>
    </xf>
    <xf numFmtId="0" fontId="12" fillId="0" borderId="0" xfId="0" applyFont="1" applyFill="1" applyBorder="1" applyAlignment="1">
      <alignment horizontal="center" vertical="top"/>
    </xf>
    <xf numFmtId="0" fontId="13" fillId="0" borderId="0" xfId="0" applyFont="1" applyFill="1" applyBorder="1" applyAlignment="1">
      <alignment horizontal="center" vertical="top"/>
    </xf>
    <xf numFmtId="164" fontId="13" fillId="0" borderId="0" xfId="0" applyNumberFormat="1" applyFont="1" applyFill="1" applyBorder="1" applyAlignment="1">
      <alignment horizontal="center" vertical="top"/>
    </xf>
    <xf numFmtId="0" fontId="13" fillId="0" borderId="0" xfId="0" applyFont="1" applyFill="1" applyBorder="1" applyAlignment="1">
      <alignment horizontal="justify" vertical="top" wrapText="1"/>
    </xf>
    <xf numFmtId="0" fontId="13" fillId="0" borderId="0" xfId="0" applyFont="1" applyFill="1" applyBorder="1" applyAlignment="1">
      <alignment horizontal="center" vertical="top" wrapText="1"/>
    </xf>
    <xf numFmtId="0" fontId="12" fillId="0" borderId="6" xfId="0" applyFont="1" applyFill="1" applyBorder="1" applyAlignment="1">
      <alignment horizontal="center" vertical="top"/>
    </xf>
    <xf numFmtId="0" fontId="13" fillId="0" borderId="6" xfId="0" applyFont="1" applyFill="1" applyBorder="1" applyAlignment="1">
      <alignment horizontal="center" vertical="top"/>
    </xf>
    <xf numFmtId="164" fontId="13" fillId="0" borderId="6" xfId="0" applyNumberFormat="1" applyFont="1" applyFill="1" applyBorder="1" applyAlignment="1">
      <alignment horizontal="center" vertical="top"/>
    </xf>
    <xf numFmtId="0" fontId="13" fillId="0" borderId="4" xfId="0" applyFont="1" applyFill="1" applyBorder="1" applyAlignment="1">
      <alignment horizontal="justify" vertical="top"/>
    </xf>
    <xf numFmtId="0" fontId="13" fillId="0" borderId="3" xfId="0" applyFont="1" applyFill="1" applyBorder="1" applyAlignment="1">
      <alignment horizontal="center" vertical="top"/>
    </xf>
    <xf numFmtId="164" fontId="13" fillId="0" borderId="3" xfId="0" applyNumberFormat="1" applyFont="1" applyFill="1" applyBorder="1" applyAlignment="1">
      <alignment horizontal="center" vertical="top"/>
    </xf>
    <xf numFmtId="0" fontId="13" fillId="0" borderId="5" xfId="0" applyFont="1" applyFill="1" applyBorder="1" applyAlignment="1">
      <alignment vertical="top"/>
    </xf>
    <xf numFmtId="167" fontId="13" fillId="0" borderId="6" xfId="0" applyNumberFormat="1" applyFont="1" applyFill="1" applyBorder="1" applyAlignment="1">
      <alignment horizontal="right" vertical="top"/>
    </xf>
    <xf numFmtId="167" fontId="12" fillId="0" borderId="6" xfId="0" applyNumberFormat="1" applyFont="1" applyFill="1" applyBorder="1" applyAlignment="1">
      <alignment horizontal="right" vertical="top"/>
    </xf>
    <xf numFmtId="164" fontId="13" fillId="0" borderId="6" xfId="0" applyNumberFormat="1" applyFont="1" applyFill="1" applyBorder="1" applyAlignment="1">
      <alignment horizontal="right" vertical="top"/>
    </xf>
    <xf numFmtId="49" fontId="24" fillId="0" borderId="0" xfId="0" applyNumberFormat="1" applyFont="1" applyBorder="1" applyAlignment="1">
      <alignment vertical="top" wrapText="1"/>
    </xf>
    <xf numFmtId="0" fontId="25" fillId="0" borderId="0" xfId="0" applyFont="1" applyBorder="1" applyAlignment="1">
      <alignment vertical="top" wrapText="1"/>
    </xf>
    <xf numFmtId="0" fontId="24" fillId="0" borderId="0" xfId="0" applyFont="1" applyBorder="1" applyAlignment="1"/>
    <xf numFmtId="0" fontId="24" fillId="0" borderId="0" xfId="0" applyFont="1" applyBorder="1"/>
    <xf numFmtId="0" fontId="26" fillId="0" borderId="0" xfId="0" applyFont="1" applyBorder="1" applyAlignment="1">
      <alignment vertical="center"/>
    </xf>
    <xf numFmtId="0" fontId="27" fillId="0" borderId="0" xfId="0" applyFont="1" applyBorder="1" applyAlignment="1">
      <alignment vertical="center"/>
    </xf>
    <xf numFmtId="0" fontId="28" fillId="0" borderId="0" xfId="0" applyFont="1" applyBorder="1" applyAlignment="1">
      <alignment vertical="center"/>
    </xf>
    <xf numFmtId="0" fontId="27" fillId="0" borderId="0" xfId="0" applyFont="1" applyBorder="1"/>
    <xf numFmtId="0" fontId="25" fillId="0" borderId="0" xfId="5" applyFont="1" applyFill="1" applyBorder="1" applyAlignment="1" applyProtection="1">
      <alignment horizontal="left" vertical="center" wrapText="1"/>
    </xf>
    <xf numFmtId="49" fontId="29" fillId="0" borderId="0" xfId="0" applyNumberFormat="1" applyFont="1" applyBorder="1" applyAlignment="1">
      <alignment vertical="top" wrapText="1"/>
    </xf>
    <xf numFmtId="0" fontId="29" fillId="0" borderId="0" xfId="0" applyNumberFormat="1" applyFont="1" applyBorder="1" applyAlignment="1">
      <alignment vertical="top" wrapText="1"/>
    </xf>
    <xf numFmtId="4" fontId="29" fillId="0" borderId="0" xfId="0" applyNumberFormat="1" applyFont="1" applyBorder="1" applyAlignment="1"/>
    <xf numFmtId="0" fontId="13" fillId="0" borderId="4" xfId="0" applyFont="1" applyFill="1" applyBorder="1" applyAlignment="1">
      <alignment vertical="top"/>
    </xf>
    <xf numFmtId="0" fontId="24" fillId="0" borderId="0" xfId="0" applyFont="1" applyBorder="1" applyAlignment="1">
      <alignment horizontal="left"/>
    </xf>
    <xf numFmtId="14" fontId="12" fillId="0" borderId="0" xfId="0" applyNumberFormat="1" applyFont="1" applyFill="1" applyBorder="1" applyAlignment="1">
      <alignment horizontal="justify" vertical="top"/>
    </xf>
    <xf numFmtId="0" fontId="12" fillId="0" borderId="5" xfId="0" applyFont="1" applyFill="1" applyBorder="1" applyAlignment="1">
      <alignment horizontal="center" vertical="top"/>
    </xf>
    <xf numFmtId="167" fontId="13" fillId="0" borderId="5" xfId="0" applyNumberFormat="1" applyFont="1" applyFill="1" applyBorder="1" applyAlignment="1">
      <alignment horizontal="right" vertical="top"/>
    </xf>
    <xf numFmtId="49" fontId="13" fillId="0" borderId="0" xfId="0" applyNumberFormat="1" applyFont="1" applyFill="1" applyBorder="1" applyAlignment="1">
      <alignment horizontal="left" vertical="top"/>
    </xf>
    <xf numFmtId="0" fontId="13" fillId="0" borderId="0" xfId="0" applyFont="1" applyFill="1" applyBorder="1" applyAlignment="1">
      <alignment horizontal="justify" vertical="top"/>
    </xf>
    <xf numFmtId="0" fontId="13" fillId="0" borderId="0" xfId="0" applyFont="1" applyFill="1" applyBorder="1" applyAlignment="1">
      <alignment vertical="top"/>
    </xf>
    <xf numFmtId="0" fontId="13" fillId="0" borderId="0" xfId="0" applyFont="1" applyFill="1" applyBorder="1" applyAlignment="1">
      <alignment horizontal="center" vertical="top"/>
    </xf>
    <xf numFmtId="164" fontId="13" fillId="0" borderId="0" xfId="0" applyNumberFormat="1" applyFont="1" applyFill="1" applyBorder="1" applyAlignment="1">
      <alignment horizontal="center" vertical="top"/>
    </xf>
    <xf numFmtId="0" fontId="13" fillId="0" borderId="5" xfId="0" applyFont="1" applyFill="1" applyBorder="1" applyAlignment="1">
      <alignment vertical="top"/>
    </xf>
    <xf numFmtId="49" fontId="13" fillId="0" borderId="5" xfId="0" applyNumberFormat="1" applyFont="1" applyFill="1" applyBorder="1" applyAlignment="1">
      <alignment horizontal="left" vertical="top"/>
    </xf>
    <xf numFmtId="1" fontId="38" fillId="0" borderId="0" xfId="12" applyNumberFormat="1" applyFont="1" applyFill="1" applyBorder="1" applyAlignment="1">
      <alignment horizontal="center" vertical="top" wrapText="1"/>
    </xf>
    <xf numFmtId="0" fontId="39" fillId="0" borderId="0" xfId="12" applyFont="1" applyBorder="1" applyAlignment="1">
      <alignment horizontal="left" vertical="top"/>
    </xf>
    <xf numFmtId="0" fontId="38" fillId="0" borderId="0" xfId="0" applyFont="1" applyFill="1" applyBorder="1" applyAlignment="1">
      <alignment horizontal="center" vertical="top"/>
    </xf>
    <xf numFmtId="4" fontId="38" fillId="0" borderId="0" xfId="0" applyNumberFormat="1" applyFont="1" applyFill="1" applyBorder="1" applyAlignment="1">
      <alignment horizontal="right" vertical="top"/>
    </xf>
    <xf numFmtId="164" fontId="38" fillId="0" borderId="0" xfId="0" applyNumberFormat="1" applyFont="1" applyFill="1" applyBorder="1" applyAlignment="1">
      <alignment vertical="top"/>
    </xf>
    <xf numFmtId="0" fontId="38" fillId="0" borderId="0" xfId="0" applyFont="1" applyFill="1" applyBorder="1" applyAlignment="1">
      <alignment vertical="top"/>
    </xf>
    <xf numFmtId="49" fontId="39" fillId="0" borderId="0" xfId="0" applyNumberFormat="1" applyFont="1" applyFill="1" applyBorder="1" applyAlignment="1">
      <alignment horizontal="left" vertical="top"/>
    </xf>
    <xf numFmtId="0" fontId="38" fillId="0" borderId="0" xfId="0" applyFont="1" applyFill="1" applyBorder="1" applyAlignment="1">
      <alignment horizontal="justify" vertical="top"/>
    </xf>
    <xf numFmtId="0" fontId="39" fillId="0" borderId="0" xfId="0" applyFont="1" applyFill="1" applyBorder="1" applyAlignment="1">
      <alignment horizontal="center" vertical="top"/>
    </xf>
    <xf numFmtId="4" fontId="39" fillId="0" borderId="0" xfId="0" applyNumberFormat="1" applyFont="1" applyFill="1" applyBorder="1" applyAlignment="1">
      <alignment horizontal="right" vertical="top"/>
    </xf>
    <xf numFmtId="164" fontId="39" fillId="0" borderId="0" xfId="0" applyNumberFormat="1" applyFont="1" applyFill="1" applyBorder="1" applyAlignment="1">
      <alignment horizontal="center" vertical="top"/>
    </xf>
    <xf numFmtId="0" fontId="39" fillId="0" borderId="0" xfId="0" applyFont="1" applyFill="1" applyBorder="1" applyAlignment="1">
      <alignment horizontal="justify" vertical="top"/>
    </xf>
    <xf numFmtId="164" fontId="38" fillId="0" borderId="0" xfId="0" applyNumberFormat="1" applyFont="1" applyFill="1" applyBorder="1" applyAlignment="1">
      <alignment horizontal="center" vertical="top"/>
    </xf>
    <xf numFmtId="49" fontId="38" fillId="0" borderId="0" xfId="0" applyNumberFormat="1" applyFont="1" applyFill="1" applyBorder="1" applyAlignment="1">
      <alignment horizontal="left" vertical="top"/>
    </xf>
    <xf numFmtId="164" fontId="39" fillId="0" borderId="0" xfId="0" applyNumberFormat="1" applyFont="1" applyFill="1" applyBorder="1" applyAlignment="1">
      <alignment vertical="top"/>
    </xf>
    <xf numFmtId="0" fontId="38" fillId="0" borderId="0" xfId="0" applyFont="1" applyFill="1" applyBorder="1" applyAlignment="1" applyProtection="1">
      <alignment horizontal="justify" vertical="top" wrapText="1"/>
    </xf>
    <xf numFmtId="0" fontId="38" fillId="0" borderId="0" xfId="0" applyFont="1" applyFill="1" applyBorder="1" applyAlignment="1" applyProtection="1">
      <alignment horizontal="center" vertical="top" wrapText="1"/>
    </xf>
    <xf numFmtId="4" fontId="38" fillId="0" borderId="0" xfId="0" applyNumberFormat="1" applyFont="1" applyFill="1" applyBorder="1" applyAlignment="1" applyProtection="1">
      <alignment horizontal="right" vertical="top" wrapText="1"/>
    </xf>
    <xf numFmtId="164" fontId="38" fillId="0" borderId="0" xfId="0" applyNumberFormat="1" applyFont="1" applyFill="1" applyBorder="1" applyAlignment="1" applyProtection="1">
      <alignment horizontal="center" vertical="top" wrapText="1"/>
    </xf>
    <xf numFmtId="0" fontId="39" fillId="0" borderId="0" xfId="0" applyFont="1" applyFill="1" applyBorder="1" applyAlignment="1" applyProtection="1">
      <alignment horizontal="justify" vertical="top" wrapText="1"/>
    </xf>
    <xf numFmtId="0" fontId="39" fillId="0" borderId="0" xfId="0" applyFont="1" applyFill="1" applyBorder="1" applyAlignment="1" applyProtection="1">
      <alignment horizontal="center" vertical="top" wrapText="1"/>
    </xf>
    <xf numFmtId="4" fontId="39" fillId="0" borderId="0" xfId="0" applyNumberFormat="1" applyFont="1" applyFill="1" applyBorder="1" applyAlignment="1" applyProtection="1">
      <alignment horizontal="right" vertical="top" wrapText="1"/>
    </xf>
    <xf numFmtId="164" fontId="39" fillId="0" borderId="0" xfId="0" applyNumberFormat="1" applyFont="1" applyFill="1" applyBorder="1" applyAlignment="1" applyProtection="1">
      <alignment horizontal="center" vertical="top" wrapText="1"/>
    </xf>
    <xf numFmtId="0" fontId="39" fillId="0" borderId="0" xfId="0" applyFont="1" applyFill="1" applyBorder="1" applyAlignment="1">
      <alignment vertical="top"/>
    </xf>
    <xf numFmtId="0" fontId="38" fillId="0" borderId="0" xfId="0" applyFont="1" applyFill="1" applyBorder="1" applyAlignment="1">
      <alignment horizontal="justify" vertical="top" wrapText="1"/>
    </xf>
    <xf numFmtId="0" fontId="38" fillId="0" borderId="0" xfId="0" applyFont="1" applyFill="1" applyBorder="1" applyAlignment="1">
      <alignment horizontal="center" vertical="top" wrapText="1"/>
    </xf>
    <xf numFmtId="4" fontId="38" fillId="0" borderId="0" xfId="0" applyNumberFormat="1" applyFont="1" applyFill="1" applyBorder="1" applyAlignment="1">
      <alignment horizontal="right" vertical="top" wrapText="1"/>
    </xf>
    <xf numFmtId="49" fontId="8" fillId="0" borderId="0" xfId="0" applyNumberFormat="1" applyFont="1" applyBorder="1"/>
    <xf numFmtId="0" fontId="8" fillId="0" borderId="0" xfId="0" applyFont="1" applyBorder="1" applyAlignment="1">
      <alignment horizontal="center"/>
    </xf>
    <xf numFmtId="0" fontId="8" fillId="0" borderId="0" xfId="0" applyFont="1" applyBorder="1" applyAlignment="1">
      <alignment horizontal="right"/>
    </xf>
    <xf numFmtId="165" fontId="8" fillId="0" borderId="0" xfId="0" applyNumberFormat="1" applyFont="1" applyFill="1" applyBorder="1" applyAlignment="1">
      <alignment horizontal="right"/>
    </xf>
    <xf numFmtId="165" fontId="8" fillId="0" borderId="0" xfId="0" applyNumberFormat="1" applyFont="1" applyFill="1" applyBorder="1" applyAlignment="1" applyProtection="1">
      <alignment horizontal="right"/>
    </xf>
    <xf numFmtId="0" fontId="8" fillId="0" borderId="0" xfId="0" applyFont="1" applyFill="1" applyBorder="1" applyAlignment="1" applyProtection="1">
      <alignment horizontal="center"/>
    </xf>
    <xf numFmtId="165" fontId="41" fillId="0" borderId="0" xfId="0" applyNumberFormat="1" applyFont="1" applyFill="1" applyBorder="1" applyAlignment="1" applyProtection="1">
      <alignment horizontal="right"/>
    </xf>
    <xf numFmtId="49" fontId="8" fillId="0" borderId="0" xfId="0" applyNumberFormat="1" applyFont="1" applyFill="1" applyBorder="1" applyAlignment="1">
      <alignment vertical="top"/>
    </xf>
    <xf numFmtId="0" fontId="41" fillId="0" borderId="0" xfId="0" applyFont="1" applyFill="1" applyBorder="1" applyAlignment="1">
      <alignment horizontal="left"/>
    </xf>
    <xf numFmtId="0" fontId="8" fillId="0" borderId="0" xfId="0" applyFont="1" applyFill="1" applyBorder="1" applyAlignment="1">
      <alignment horizontal="center"/>
    </xf>
    <xf numFmtId="0" fontId="8" fillId="0" borderId="0" xfId="0" applyFont="1" applyFill="1" applyBorder="1" applyAlignment="1">
      <alignment horizontal="right"/>
    </xf>
    <xf numFmtId="165" fontId="41" fillId="0" borderId="0" xfId="0" applyNumberFormat="1" applyFont="1" applyFill="1" applyBorder="1" applyAlignment="1">
      <alignment horizontal="right"/>
    </xf>
    <xf numFmtId="0" fontId="8" fillId="0" borderId="0" xfId="0" applyFont="1" applyFill="1" applyBorder="1" applyAlignment="1" applyProtection="1">
      <alignment horizontal="right"/>
    </xf>
    <xf numFmtId="0" fontId="0" fillId="0" borderId="0" xfId="0" applyFill="1" applyBorder="1"/>
    <xf numFmtId="0" fontId="8" fillId="0" borderId="0" xfId="0" applyFont="1" applyFill="1" applyBorder="1" applyAlignment="1">
      <alignment wrapText="1"/>
    </xf>
    <xf numFmtId="3" fontId="8" fillId="0" borderId="0" xfId="0" applyNumberFormat="1" applyFont="1" applyFill="1" applyBorder="1"/>
    <xf numFmtId="0" fontId="42" fillId="0" borderId="0" xfId="0" applyFont="1" applyFill="1" applyBorder="1"/>
    <xf numFmtId="4" fontId="8" fillId="0" borderId="0" xfId="0" applyNumberFormat="1" applyFont="1" applyFill="1" applyBorder="1"/>
    <xf numFmtId="49" fontId="41" fillId="0" borderId="0" xfId="0" applyNumberFormat="1" applyFont="1" applyFill="1" applyBorder="1" applyAlignment="1">
      <alignment vertical="top"/>
    </xf>
    <xf numFmtId="0" fontId="41" fillId="0" borderId="0" xfId="0" applyFont="1" applyFill="1" applyBorder="1" applyAlignment="1">
      <alignment horizontal="center"/>
    </xf>
    <xf numFmtId="0" fontId="41" fillId="0" borderId="0" xfId="0" applyFont="1" applyFill="1" applyBorder="1" applyAlignment="1">
      <alignment horizontal="right"/>
    </xf>
    <xf numFmtId="0" fontId="39" fillId="0" borderId="0" xfId="12" applyFont="1" applyBorder="1" applyAlignment="1">
      <alignment horizontal="left" vertical="center"/>
    </xf>
    <xf numFmtId="0" fontId="0" fillId="0" borderId="0" xfId="0" applyBorder="1"/>
    <xf numFmtId="4" fontId="34" fillId="0" borderId="0" xfId="5" applyNumberFormat="1" applyFont="1" applyBorder="1" applyProtection="1">
      <protection locked="0"/>
    </xf>
    <xf numFmtId="165" fontId="8" fillId="0" borderId="0" xfId="0" applyNumberFormat="1" applyFont="1" applyBorder="1" applyAlignment="1">
      <alignment horizontal="right"/>
    </xf>
    <xf numFmtId="0" fontId="8" fillId="0" borderId="0" xfId="0" applyFont="1" applyBorder="1"/>
    <xf numFmtId="0" fontId="40" fillId="0" borderId="0" xfId="0" applyFont="1" applyBorder="1" applyAlignment="1">
      <alignment horizontal="left"/>
    </xf>
    <xf numFmtId="0" fontId="41" fillId="0" borderId="0" xfId="0" applyFont="1" applyBorder="1" applyAlignment="1">
      <alignment horizontal="center"/>
    </xf>
    <xf numFmtId="0" fontId="41" fillId="0" borderId="0" xfId="0" applyFont="1" applyBorder="1" applyAlignment="1">
      <alignment horizontal="right"/>
    </xf>
    <xf numFmtId="165" fontId="41" fillId="0" borderId="0" xfId="0" applyNumberFormat="1" applyFont="1" applyBorder="1" applyAlignment="1">
      <alignment horizontal="right"/>
    </xf>
    <xf numFmtId="0" fontId="41" fillId="0" borderId="0" xfId="0" applyFont="1" applyBorder="1"/>
    <xf numFmtId="0" fontId="6" fillId="0" borderId="0" xfId="0" applyFont="1" applyBorder="1"/>
    <xf numFmtId="49" fontId="8" fillId="0" borderId="0" xfId="0" applyNumberFormat="1" applyFont="1" applyFill="1" applyBorder="1" applyAlignment="1">
      <alignment horizontal="left" wrapText="1"/>
    </xf>
    <xf numFmtId="49" fontId="41" fillId="0" borderId="0" xfId="0" applyNumberFormat="1" applyFont="1" applyBorder="1"/>
    <xf numFmtId="49" fontId="8" fillId="0" borderId="0" xfId="0" applyNumberFormat="1" applyFont="1" applyFill="1" applyBorder="1"/>
    <xf numFmtId="0" fontId="8" fillId="0" borderId="0" xfId="0" applyFont="1" applyFill="1" applyBorder="1"/>
    <xf numFmtId="0" fontId="41" fillId="0" borderId="0" xfId="0" applyFont="1" applyFill="1" applyBorder="1"/>
    <xf numFmtId="49" fontId="8" fillId="0" borderId="0" xfId="0" applyNumberFormat="1" applyFont="1" applyFill="1" applyBorder="1" applyAlignment="1" applyProtection="1">
      <alignment vertical="top"/>
    </xf>
    <xf numFmtId="49" fontId="8" fillId="0" borderId="0" xfId="0" applyNumberFormat="1" applyFont="1" applyFill="1" applyBorder="1" applyProtection="1"/>
    <xf numFmtId="165" fontId="8" fillId="0" borderId="0" xfId="0" applyNumberFormat="1" applyFont="1" applyFill="1" applyBorder="1" applyAlignment="1" applyProtection="1">
      <alignment horizontal="right"/>
      <protection locked="0"/>
    </xf>
    <xf numFmtId="0" fontId="8" fillId="0" borderId="0" xfId="0" applyFont="1" applyFill="1" applyBorder="1" applyProtection="1"/>
    <xf numFmtId="49" fontId="40" fillId="0" borderId="0" xfId="0" applyNumberFormat="1" applyFont="1" applyFill="1" applyBorder="1" applyAlignment="1" applyProtection="1">
      <alignment vertical="top"/>
    </xf>
    <xf numFmtId="49" fontId="41" fillId="0" borderId="0" xfId="0" applyNumberFormat="1" applyFont="1" applyFill="1" applyBorder="1" applyAlignment="1" applyProtection="1">
      <alignment vertical="top"/>
    </xf>
    <xf numFmtId="49" fontId="41" fillId="0" borderId="0" xfId="0" applyNumberFormat="1" applyFont="1" applyFill="1" applyBorder="1" applyProtection="1"/>
    <xf numFmtId="0" fontId="41" fillId="0" borderId="0" xfId="0" applyFont="1" applyFill="1" applyBorder="1" applyAlignment="1" applyProtection="1">
      <alignment horizontal="center"/>
    </xf>
    <xf numFmtId="0" fontId="41" fillId="0" borderId="0" xfId="0" applyFont="1" applyFill="1" applyBorder="1" applyAlignment="1" applyProtection="1">
      <alignment horizontal="right"/>
    </xf>
    <xf numFmtId="49" fontId="40" fillId="0" borderId="0" xfId="0" applyNumberFormat="1" applyFont="1" applyFill="1" applyBorder="1" applyAlignment="1">
      <alignment horizontal="left" vertical="top"/>
    </xf>
    <xf numFmtId="49" fontId="8" fillId="0" borderId="0" xfId="0" applyNumberFormat="1" applyFont="1" applyFill="1" applyBorder="1" applyAlignment="1">
      <alignment horizontal="left"/>
    </xf>
    <xf numFmtId="49" fontId="8" fillId="0" borderId="0" xfId="0" applyNumberFormat="1" applyFont="1" applyFill="1" applyBorder="1" applyAlignment="1">
      <alignment wrapText="1"/>
    </xf>
    <xf numFmtId="2" fontId="8" fillId="0" borderId="0" xfId="0" applyNumberFormat="1" applyFont="1" applyFill="1" applyBorder="1" applyAlignment="1">
      <alignment horizontal="right"/>
    </xf>
    <xf numFmtId="165" fontId="8" fillId="0" borderId="0" xfId="0" applyNumberFormat="1" applyFont="1" applyFill="1" applyBorder="1"/>
    <xf numFmtId="168" fontId="8" fillId="0" borderId="0" xfId="0" applyNumberFormat="1" applyFont="1" applyFill="1" applyBorder="1" applyAlignment="1">
      <alignment horizontal="center"/>
    </xf>
    <xf numFmtId="0" fontId="8" fillId="0" borderId="0" xfId="0" applyFont="1" applyFill="1" applyBorder="1" applyAlignment="1">
      <alignment horizontal="left"/>
    </xf>
    <xf numFmtId="165" fontId="8" fillId="0" borderId="0" xfId="0" applyNumberFormat="1" applyFont="1" applyFill="1" applyBorder="1" applyAlignment="1">
      <alignment horizontal="left"/>
    </xf>
    <xf numFmtId="0" fontId="8" fillId="0" borderId="0" xfId="0" applyNumberFormat="1" applyFont="1" applyFill="1" applyBorder="1" applyAlignment="1">
      <alignment wrapText="1"/>
    </xf>
    <xf numFmtId="0" fontId="8" fillId="0" borderId="0" xfId="0" applyFont="1" applyFill="1" applyBorder="1" applyAlignment="1">
      <alignment horizontal="left" wrapText="1"/>
    </xf>
    <xf numFmtId="49" fontId="8" fillId="0" borderId="0" xfId="12" applyNumberFormat="1" applyFont="1" applyFill="1" applyBorder="1" applyAlignment="1">
      <alignment vertical="top"/>
    </xf>
    <xf numFmtId="49" fontId="8" fillId="0" borderId="0" xfId="12" applyNumberFormat="1" applyFont="1" applyFill="1" applyBorder="1" applyAlignment="1">
      <alignment wrapText="1"/>
    </xf>
    <xf numFmtId="0" fontId="8" fillId="0" borderId="0" xfId="12" applyFont="1" applyFill="1" applyBorder="1" applyAlignment="1">
      <alignment horizontal="center"/>
    </xf>
    <xf numFmtId="0" fontId="8" fillId="0" borderId="0" xfId="12" applyFont="1" applyFill="1" applyBorder="1" applyAlignment="1">
      <alignment horizontal="right"/>
    </xf>
    <xf numFmtId="49" fontId="0" fillId="0" borderId="0" xfId="0" applyNumberFormat="1" applyFill="1" applyBorder="1" applyAlignment="1">
      <alignment vertical="top"/>
    </xf>
    <xf numFmtId="0" fontId="6" fillId="0" borderId="0" xfId="0" applyNumberFormat="1" applyFont="1" applyFill="1" applyBorder="1" applyAlignment="1">
      <alignment horizontal="left" wrapText="1"/>
    </xf>
    <xf numFmtId="0" fontId="0" fillId="0" borderId="0" xfId="0" applyNumberFormat="1" applyFill="1" applyBorder="1" applyAlignment="1">
      <alignment horizontal="left" wrapText="1"/>
    </xf>
    <xf numFmtId="49" fontId="8" fillId="0" borderId="0" xfId="14" applyNumberFormat="1" applyFont="1" applyFill="1" applyBorder="1" applyAlignment="1">
      <alignment horizontal="left" wrapText="1"/>
    </xf>
    <xf numFmtId="49" fontId="8" fillId="0" borderId="0" xfId="0" applyNumberFormat="1" applyFont="1" applyFill="1" applyBorder="1" applyAlignment="1" applyProtection="1">
      <alignment horizontal="left" wrapText="1"/>
    </xf>
    <xf numFmtId="2" fontId="8" fillId="0" borderId="0" xfId="0" applyNumberFormat="1" applyFont="1" applyFill="1" applyBorder="1" applyAlignment="1" applyProtection="1">
      <alignment horizontal="right"/>
    </xf>
    <xf numFmtId="165" fontId="8" fillId="0" borderId="0" xfId="0" applyNumberFormat="1" applyFont="1" applyFill="1" applyBorder="1" applyProtection="1">
      <protection locked="0"/>
    </xf>
    <xf numFmtId="168" fontId="8" fillId="0" borderId="0" xfId="0" applyNumberFormat="1" applyFont="1" applyFill="1" applyBorder="1" applyAlignment="1" applyProtection="1">
      <alignment horizontal="center"/>
      <protection locked="0"/>
    </xf>
    <xf numFmtId="49" fontId="40" fillId="0" borderId="0" xfId="0" applyNumberFormat="1" applyFont="1" applyFill="1" applyBorder="1" applyAlignment="1">
      <alignment vertical="top"/>
    </xf>
    <xf numFmtId="0" fontId="8" fillId="0" borderId="0" xfId="0" applyNumberFormat="1" applyFont="1" applyFill="1" applyBorder="1"/>
    <xf numFmtId="0" fontId="8" fillId="0" borderId="0" xfId="0" applyNumberFormat="1" applyFont="1" applyFill="1" applyBorder="1" applyAlignment="1">
      <alignment horizontal="left" wrapText="1"/>
    </xf>
    <xf numFmtId="0" fontId="6" fillId="0" borderId="0" xfId="0" applyFont="1" applyFill="1" applyBorder="1" applyAlignment="1">
      <alignment horizontal="center"/>
    </xf>
    <xf numFmtId="0" fontId="6" fillId="0" borderId="0" xfId="0" applyFont="1" applyFill="1" applyBorder="1" applyAlignment="1">
      <alignment horizontal="right"/>
    </xf>
    <xf numFmtId="165" fontId="6" fillId="0" borderId="0" xfId="0" applyNumberFormat="1" applyFont="1" applyFill="1" applyBorder="1" applyAlignment="1">
      <alignment horizontal="right"/>
    </xf>
    <xf numFmtId="4" fontId="38" fillId="0" borderId="0" xfId="0" applyNumberFormat="1" applyFont="1" applyFill="1" applyBorder="1" applyAlignment="1">
      <alignment horizontal="center" vertical="top"/>
    </xf>
    <xf numFmtId="4" fontId="39" fillId="0" borderId="0" xfId="0" applyNumberFormat="1" applyFont="1" applyFill="1" applyBorder="1" applyAlignment="1">
      <alignment horizontal="center" vertical="top"/>
    </xf>
    <xf numFmtId="4" fontId="38" fillId="0" borderId="0" xfId="0" applyNumberFormat="1" applyFont="1" applyFill="1" applyBorder="1" applyAlignment="1" applyProtection="1">
      <alignment horizontal="center" vertical="top" wrapText="1"/>
    </xf>
    <xf numFmtId="4" fontId="39" fillId="0" borderId="0" xfId="0" applyNumberFormat="1" applyFont="1" applyFill="1" applyBorder="1" applyAlignment="1" applyProtection="1">
      <alignment horizontal="center" vertical="top" wrapText="1"/>
    </xf>
    <xf numFmtId="4" fontId="38" fillId="0" borderId="0" xfId="0" applyNumberFormat="1" applyFont="1" applyFill="1" applyBorder="1" applyAlignment="1">
      <alignment horizontal="center" vertical="top" wrapText="1"/>
    </xf>
    <xf numFmtId="0" fontId="38" fillId="0" borderId="0" xfId="0" applyFont="1" applyFill="1" applyBorder="1" applyAlignment="1">
      <alignment horizontal="right" vertical="top"/>
    </xf>
    <xf numFmtId="164" fontId="38" fillId="0" borderId="0" xfId="0" applyNumberFormat="1" applyFont="1" applyFill="1" applyBorder="1" applyAlignment="1">
      <alignment horizontal="right" vertical="top"/>
    </xf>
    <xf numFmtId="164" fontId="39" fillId="0" borderId="0" xfId="0" applyNumberFormat="1" applyFont="1" applyFill="1" applyBorder="1" applyAlignment="1">
      <alignment horizontal="right" vertical="top"/>
    </xf>
    <xf numFmtId="49" fontId="38" fillId="3" borderId="0" xfId="0" applyNumberFormat="1" applyFont="1" applyFill="1" applyBorder="1" applyAlignment="1">
      <alignment horizontal="left" vertical="top"/>
    </xf>
    <xf numFmtId="0" fontId="38" fillId="3" borderId="0" xfId="0" applyFont="1" applyFill="1" applyBorder="1" applyAlignment="1">
      <alignment horizontal="justify" vertical="top"/>
    </xf>
    <xf numFmtId="0" fontId="38" fillId="3" borderId="0" xfId="0" applyFont="1" applyFill="1" applyBorder="1" applyAlignment="1">
      <alignment horizontal="center" vertical="top"/>
    </xf>
    <xf numFmtId="4" fontId="38" fillId="3" borderId="0" xfId="0" applyNumberFormat="1" applyFont="1" applyFill="1" applyBorder="1" applyAlignment="1">
      <alignment horizontal="center" vertical="top"/>
    </xf>
    <xf numFmtId="164" fontId="38" fillId="3" borderId="0" xfId="0" applyNumberFormat="1" applyFont="1" applyFill="1" applyBorder="1" applyAlignment="1">
      <alignment horizontal="center" vertical="top"/>
    </xf>
    <xf numFmtId="164" fontId="38" fillId="3" borderId="0" xfId="0" applyNumberFormat="1" applyFont="1" applyFill="1" applyBorder="1" applyAlignment="1">
      <alignment horizontal="right" vertical="top"/>
    </xf>
    <xf numFmtId="0" fontId="39" fillId="3" borderId="0" xfId="0" applyFont="1" applyFill="1" applyBorder="1" applyAlignment="1">
      <alignment horizontal="justify" vertical="top"/>
    </xf>
    <xf numFmtId="0" fontId="39" fillId="3" borderId="0" xfId="0" applyFont="1" applyFill="1" applyBorder="1" applyAlignment="1">
      <alignment horizontal="center" vertical="top"/>
    </xf>
    <xf numFmtId="4" fontId="39" fillId="3" borderId="0" xfId="0" applyNumberFormat="1" applyFont="1" applyFill="1" applyBorder="1" applyAlignment="1">
      <alignment horizontal="center" vertical="top"/>
    </xf>
    <xf numFmtId="164" fontId="39" fillId="3" borderId="0" xfId="0" applyNumberFormat="1" applyFont="1" applyFill="1" applyBorder="1" applyAlignment="1">
      <alignment horizontal="center" vertical="top"/>
    </xf>
    <xf numFmtId="0" fontId="39" fillId="0" borderId="0" xfId="0" applyFont="1" applyFill="1" applyBorder="1" applyAlignment="1">
      <alignment horizontal="justify" vertical="top" wrapText="1"/>
    </xf>
    <xf numFmtId="0" fontId="29" fillId="0" borderId="0" xfId="0" applyNumberFormat="1" applyFont="1" applyBorder="1" applyAlignment="1">
      <alignment horizontal="left" vertical="center" wrapText="1"/>
    </xf>
    <xf numFmtId="49" fontId="29" fillId="0" borderId="0" xfId="0" applyNumberFormat="1" applyFont="1" applyBorder="1" applyAlignment="1">
      <alignment horizontal="left" vertical="center"/>
    </xf>
    <xf numFmtId="0" fontId="29" fillId="0" borderId="0" xfId="0" applyNumberFormat="1" applyFont="1" applyBorder="1" applyAlignment="1">
      <alignment horizontal="left" vertical="center"/>
    </xf>
    <xf numFmtId="164" fontId="38" fillId="0" borderId="0" xfId="0" applyNumberFormat="1" applyFont="1" applyFill="1" applyBorder="1" applyAlignment="1" applyProtection="1">
      <alignment horizontal="center" vertical="top"/>
      <protection locked="0"/>
    </xf>
    <xf numFmtId="164" fontId="38" fillId="0" borderId="0" xfId="0" applyNumberFormat="1" applyFont="1" applyFill="1" applyBorder="1" applyAlignment="1" applyProtection="1">
      <alignment horizontal="center" vertical="top" wrapText="1"/>
      <protection locked="0"/>
    </xf>
    <xf numFmtId="49" fontId="15" fillId="0" borderId="0" xfId="5" applyNumberFormat="1" applyFont="1" applyBorder="1" applyAlignment="1" applyProtection="1">
      <alignment vertical="top"/>
    </xf>
    <xf numFmtId="0" fontId="15" fillId="0" borderId="0" xfId="5" applyFont="1" applyBorder="1" applyAlignment="1" applyProtection="1">
      <alignment vertical="top"/>
    </xf>
    <xf numFmtId="2" fontId="15" fillId="0" borderId="0" xfId="5" applyNumberFormat="1" applyFont="1" applyBorder="1" applyAlignment="1" applyProtection="1">
      <alignment horizontal="left" vertical="top"/>
    </xf>
    <xf numFmtId="0" fontId="15" fillId="0" borderId="0" xfId="5" applyFont="1" applyBorder="1" applyAlignment="1" applyProtection="1">
      <alignment vertical="top" wrapText="1"/>
    </xf>
    <xf numFmtId="0" fontId="15" fillId="0" borderId="0" xfId="5" applyFont="1" applyBorder="1" applyAlignment="1" applyProtection="1">
      <alignment horizontal="left"/>
    </xf>
    <xf numFmtId="0" fontId="15" fillId="0" borderId="0" xfId="5" applyFont="1" applyBorder="1" applyProtection="1"/>
    <xf numFmtId="4" fontId="20" fillId="0" borderId="0" xfId="5" applyNumberFormat="1" applyFont="1" applyBorder="1" applyProtection="1"/>
    <xf numFmtId="4" fontId="15" fillId="0" borderId="0" xfId="5" applyNumberFormat="1" applyFont="1" applyBorder="1" applyProtection="1"/>
    <xf numFmtId="0" fontId="17" fillId="0" borderId="0" xfId="5" applyFont="1" applyBorder="1" applyProtection="1"/>
    <xf numFmtId="49" fontId="17" fillId="0" borderId="0" xfId="5" applyNumberFormat="1" applyFont="1" applyBorder="1" applyAlignment="1" applyProtection="1">
      <alignment vertical="top"/>
    </xf>
    <xf numFmtId="0" fontId="17" fillId="0" borderId="0" xfId="5" applyFont="1" applyBorder="1" applyAlignment="1" applyProtection="1">
      <alignment vertical="top"/>
    </xf>
    <xf numFmtId="2" fontId="17" fillId="0" borderId="0" xfId="5" applyNumberFormat="1" applyFont="1" applyBorder="1" applyAlignment="1" applyProtection="1">
      <alignment horizontal="left" vertical="top"/>
    </xf>
    <xf numFmtId="0" fontId="37" fillId="0" borderId="0" xfId="5" applyFont="1" applyBorder="1" applyAlignment="1" applyProtection="1">
      <alignment horizontal="centerContinuous" vertical="top" wrapText="1"/>
    </xf>
    <xf numFmtId="0" fontId="17" fillId="0" borderId="0" xfId="5" applyFont="1" applyBorder="1" applyAlignment="1" applyProtection="1">
      <alignment horizontal="centerContinuous"/>
    </xf>
    <xf numFmtId="4" fontId="19" fillId="0" borderId="0" xfId="5" applyNumberFormat="1" applyFont="1" applyBorder="1" applyAlignment="1" applyProtection="1">
      <alignment horizontal="centerContinuous"/>
    </xf>
    <xf numFmtId="4" fontId="17" fillId="0" borderId="0" xfId="5" applyNumberFormat="1" applyFont="1" applyBorder="1" applyProtection="1"/>
    <xf numFmtId="0" fontId="15" fillId="0" borderId="0" xfId="5" applyFont="1" applyBorder="1" applyAlignment="1" applyProtection="1">
      <alignment horizontal="centerContinuous" vertical="top" wrapText="1"/>
    </xf>
    <xf numFmtId="0" fontId="15" fillId="0" borderId="0" xfId="5" applyFont="1" applyBorder="1" applyAlignment="1" applyProtection="1">
      <alignment horizontal="centerContinuous"/>
    </xf>
    <xf numFmtId="0" fontId="15" fillId="0" borderId="0" xfId="5" applyFont="1" applyBorder="1" applyAlignment="1" applyProtection="1">
      <alignment wrapText="1"/>
    </xf>
    <xf numFmtId="0" fontId="15" fillId="0" borderId="0" xfId="5" applyFont="1" applyBorder="1" applyAlignment="1" applyProtection="1">
      <alignment horizontal="left" vertical="top" wrapText="1"/>
    </xf>
    <xf numFmtId="49" fontId="15" fillId="0" borderId="0" xfId="5" applyNumberFormat="1" applyFont="1" applyBorder="1" applyAlignment="1" applyProtection="1">
      <alignment vertical="top" wrapText="1"/>
    </xf>
    <xf numFmtId="17" fontId="15" fillId="0" borderId="0" xfId="5" applyNumberFormat="1" applyFont="1" applyBorder="1" applyAlignment="1" applyProtection="1">
      <alignment vertical="top" wrapText="1"/>
    </xf>
    <xf numFmtId="0" fontId="18" fillId="0" borderId="0" xfId="5" applyFont="1" applyBorder="1" applyProtection="1"/>
    <xf numFmtId="0" fontId="18" fillId="0" borderId="0" xfId="5" applyFont="1" applyBorder="1" applyAlignment="1" applyProtection="1">
      <alignment vertical="top"/>
    </xf>
    <xf numFmtId="2" fontId="18" fillId="0" borderId="0" xfId="5" applyNumberFormat="1" applyFont="1" applyBorder="1" applyAlignment="1" applyProtection="1">
      <alignment horizontal="left" vertical="top"/>
    </xf>
    <xf numFmtId="49" fontId="18" fillId="0" borderId="0" xfId="5" applyNumberFormat="1" applyFont="1" applyBorder="1" applyAlignment="1" applyProtection="1">
      <alignment vertical="top"/>
    </xf>
    <xf numFmtId="0" fontId="18" fillId="0" borderId="0" xfId="5" applyFont="1" applyBorder="1" applyAlignment="1" applyProtection="1">
      <alignment horizontal="left"/>
    </xf>
    <xf numFmtId="4" fontId="36" fillId="0" borderId="0" xfId="5" applyNumberFormat="1" applyFont="1" applyBorder="1" applyProtection="1"/>
    <xf numFmtId="4" fontId="18" fillId="0" borderId="0" xfId="5" applyNumberFormat="1" applyFont="1" applyBorder="1" applyProtection="1"/>
    <xf numFmtId="2" fontId="17" fillId="0" borderId="0" xfId="5" applyNumberFormat="1" applyFont="1" applyBorder="1" applyAlignment="1" applyProtection="1">
      <alignment horizontal="left"/>
    </xf>
    <xf numFmtId="0" fontId="17" fillId="0" borderId="0" xfId="5" applyFont="1" applyBorder="1" applyAlignment="1" applyProtection="1">
      <alignment horizontal="left"/>
    </xf>
    <xf numFmtId="4" fontId="17" fillId="0" borderId="0" xfId="5" applyNumberFormat="1" applyFont="1" applyBorder="1" applyAlignment="1" applyProtection="1">
      <alignment horizontal="right"/>
    </xf>
    <xf numFmtId="0" fontId="17" fillId="0" borderId="0" xfId="5" applyFont="1" applyBorder="1" applyAlignment="1" applyProtection="1">
      <alignment vertical="top" wrapText="1"/>
    </xf>
    <xf numFmtId="0" fontId="17" fillId="0" borderId="0" xfId="5" applyFont="1" applyBorder="1" applyAlignment="1" applyProtection="1">
      <alignment horizontal="center" vertical="top"/>
    </xf>
    <xf numFmtId="49" fontId="17" fillId="0" borderId="0" xfId="5" applyNumberFormat="1" applyFont="1" applyBorder="1" applyAlignment="1" applyProtection="1">
      <alignment horizontal="left" vertical="top"/>
    </xf>
    <xf numFmtId="0" fontId="17" fillId="0" borderId="0" xfId="5" applyFont="1" applyBorder="1" applyAlignment="1" applyProtection="1">
      <alignment horizontal="center"/>
    </xf>
    <xf numFmtId="4" fontId="17" fillId="0" borderId="0" xfId="5" applyNumberFormat="1" applyFont="1" applyBorder="1" applyAlignment="1" applyProtection="1">
      <alignment horizontal="center"/>
    </xf>
    <xf numFmtId="49" fontId="35" fillId="0" borderId="0" xfId="5" applyNumberFormat="1" applyFont="1" applyBorder="1" applyAlignment="1" applyProtection="1">
      <alignment horizontal="left" vertical="top"/>
    </xf>
    <xf numFmtId="0" fontId="35" fillId="0" borderId="0" xfId="5" applyFont="1" applyBorder="1" applyAlignment="1" applyProtection="1">
      <alignment horizontal="center" vertical="top"/>
    </xf>
    <xf numFmtId="2" fontId="35" fillId="0" borderId="0" xfId="5" applyNumberFormat="1" applyFont="1" applyBorder="1" applyAlignment="1" applyProtection="1">
      <alignment horizontal="left" vertical="top"/>
    </xf>
    <xf numFmtId="0" fontId="35" fillId="0" borderId="0" xfId="5" applyFont="1" applyBorder="1" applyAlignment="1" applyProtection="1">
      <alignment horizontal="center" vertical="top" wrapText="1"/>
    </xf>
    <xf numFmtId="0" fontId="35" fillId="0" borderId="0" xfId="5" applyFont="1" applyBorder="1" applyAlignment="1" applyProtection="1">
      <alignment horizontal="left"/>
    </xf>
    <xf numFmtId="0" fontId="35" fillId="0" borderId="0" xfId="5" applyFont="1" applyBorder="1" applyAlignment="1" applyProtection="1">
      <alignment horizontal="center"/>
    </xf>
    <xf numFmtId="4" fontId="35" fillId="0" borderId="0" xfId="5" applyNumberFormat="1" applyFont="1" applyBorder="1" applyAlignment="1" applyProtection="1">
      <alignment horizontal="center"/>
    </xf>
    <xf numFmtId="0" fontId="34" fillId="0" borderId="0" xfId="5" applyFont="1" applyBorder="1" applyProtection="1"/>
    <xf numFmtId="49" fontId="34" fillId="0" borderId="0" xfId="5" applyNumberFormat="1" applyFont="1" applyBorder="1" applyAlignment="1" applyProtection="1">
      <alignment vertical="top"/>
    </xf>
    <xf numFmtId="0" fontId="34" fillId="0" borderId="0" xfId="5" applyFont="1" applyBorder="1" applyAlignment="1" applyProtection="1">
      <alignment vertical="top"/>
    </xf>
    <xf numFmtId="2" fontId="34" fillId="0" borderId="0" xfId="5" applyNumberFormat="1" applyFont="1" applyBorder="1" applyAlignment="1" applyProtection="1">
      <alignment horizontal="left" vertical="top"/>
    </xf>
    <xf numFmtId="0" fontId="34" fillId="0" borderId="0" xfId="5" applyFont="1" applyBorder="1" applyAlignment="1" applyProtection="1">
      <alignment vertical="top" wrapText="1"/>
    </xf>
    <xf numFmtId="0" fontId="34" fillId="0" borderId="0" xfId="5" applyFont="1" applyBorder="1" applyAlignment="1" applyProtection="1">
      <alignment horizontal="left"/>
    </xf>
    <xf numFmtId="4" fontId="34" fillId="0" borderId="0" xfId="5" applyNumberFormat="1" applyFont="1" applyBorder="1" applyProtection="1"/>
    <xf numFmtId="2" fontId="34" fillId="0" borderId="0" xfId="5" applyNumberFormat="1" applyFont="1" applyBorder="1" applyProtection="1"/>
    <xf numFmtId="49" fontId="35" fillId="0" borderId="0" xfId="5" applyNumberFormat="1" applyFont="1" applyBorder="1" applyAlignment="1" applyProtection="1">
      <alignment vertical="top"/>
    </xf>
    <xf numFmtId="0" fontId="35" fillId="0" borderId="0" xfId="5" applyFont="1" applyBorder="1" applyAlignment="1" applyProtection="1">
      <alignment vertical="top"/>
    </xf>
    <xf numFmtId="0" fontId="35" fillId="0" borderId="0" xfId="5" applyFont="1" applyBorder="1" applyAlignment="1" applyProtection="1">
      <alignment vertical="top" wrapText="1"/>
    </xf>
    <xf numFmtId="0" fontId="35" fillId="0" borderId="0" xfId="5" applyFont="1" applyBorder="1" applyProtection="1"/>
    <xf numFmtId="4" fontId="35" fillId="0" borderId="0" xfId="5" applyNumberFormat="1" applyFont="1" applyBorder="1" applyProtection="1"/>
    <xf numFmtId="2" fontId="34" fillId="0" borderId="0" xfId="5" applyNumberFormat="1" applyFont="1" applyBorder="1" applyAlignment="1" applyProtection="1">
      <alignment horizontal="left"/>
    </xf>
    <xf numFmtId="49" fontId="34" fillId="0" borderId="0" xfId="5" applyNumberFormat="1" applyFont="1" applyBorder="1" applyAlignment="1" applyProtection="1">
      <alignment vertical="top" wrapText="1"/>
    </xf>
    <xf numFmtId="49" fontId="35" fillId="0" borderId="0" xfId="5" applyNumberFormat="1" applyFont="1" applyBorder="1" applyAlignment="1" applyProtection="1">
      <alignment vertical="top" wrapText="1"/>
    </xf>
    <xf numFmtId="4" fontId="19" fillId="0" borderId="0" xfId="5" applyNumberFormat="1" applyFont="1" applyBorder="1" applyProtection="1"/>
    <xf numFmtId="165" fontId="8" fillId="0" borderId="0" xfId="12" applyNumberFormat="1" applyFont="1" applyFill="1" applyBorder="1" applyAlignment="1" applyProtection="1">
      <alignment horizontal="right"/>
      <protection locked="0"/>
    </xf>
    <xf numFmtId="4" fontId="8" fillId="0" borderId="0" xfId="0" applyNumberFormat="1" applyFont="1" applyFill="1" applyBorder="1" applyProtection="1">
      <protection locked="0"/>
    </xf>
    <xf numFmtId="165" fontId="6" fillId="0" borderId="0" xfId="14" applyNumberFormat="1" applyFont="1" applyFill="1" applyBorder="1" applyAlignment="1" applyProtection="1">
      <alignment horizontal="right"/>
      <protection locked="0"/>
    </xf>
    <xf numFmtId="0" fontId="0" fillId="0" borderId="0" xfId="0" applyFill="1" applyBorder="1" applyProtection="1"/>
    <xf numFmtId="0" fontId="40" fillId="0" borderId="0" xfId="0" applyFont="1" applyFill="1" applyBorder="1" applyAlignment="1" applyProtection="1">
      <alignment horizontal="left"/>
    </xf>
    <xf numFmtId="0" fontId="41" fillId="0" borderId="0" xfId="0" applyFont="1" applyFill="1" applyBorder="1" applyProtection="1"/>
    <xf numFmtId="49" fontId="40" fillId="0" borderId="0" xfId="0" applyNumberFormat="1" applyFont="1" applyFill="1" applyBorder="1" applyAlignment="1" applyProtection="1">
      <alignment horizontal="left" vertical="top"/>
    </xf>
    <xf numFmtId="49" fontId="8" fillId="0" borderId="0" xfId="0" applyNumberFormat="1" applyFont="1" applyFill="1" applyBorder="1" applyAlignment="1" applyProtection="1">
      <alignment horizontal="left"/>
    </xf>
    <xf numFmtId="49" fontId="8" fillId="0" borderId="0" xfId="0" applyNumberFormat="1" applyFont="1" applyFill="1" applyBorder="1" applyAlignment="1" applyProtection="1">
      <alignment wrapText="1"/>
    </xf>
    <xf numFmtId="165" fontId="8" fillId="0" borderId="0" xfId="0" applyNumberFormat="1" applyFont="1" applyFill="1" applyBorder="1" applyProtection="1"/>
    <xf numFmtId="168"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xf>
    <xf numFmtId="165" fontId="8" fillId="0" borderId="0" xfId="0" applyNumberFormat="1" applyFont="1" applyFill="1" applyBorder="1" applyAlignment="1" applyProtection="1">
      <alignment horizontal="left"/>
    </xf>
    <xf numFmtId="0" fontId="8" fillId="0" borderId="0" xfId="0" applyNumberFormat="1" applyFont="1" applyFill="1" applyBorder="1" applyAlignment="1" applyProtection="1">
      <alignment wrapText="1"/>
    </xf>
    <xf numFmtId="0" fontId="8" fillId="0" borderId="0" xfId="0" applyFont="1" applyFill="1" applyBorder="1" applyAlignment="1" applyProtection="1">
      <alignment horizontal="left" wrapText="1"/>
    </xf>
    <xf numFmtId="4" fontId="8" fillId="0" borderId="0" xfId="0" applyNumberFormat="1" applyFont="1" applyFill="1" applyBorder="1" applyProtection="1"/>
    <xf numFmtId="0" fontId="41" fillId="0" borderId="0" xfId="0" applyFont="1" applyFill="1" applyBorder="1" applyAlignment="1" applyProtection="1">
      <alignment horizontal="left"/>
    </xf>
    <xf numFmtId="49" fontId="8" fillId="0" borderId="0" xfId="12" applyNumberFormat="1" applyFont="1" applyFill="1" applyBorder="1" applyAlignment="1" applyProtection="1">
      <alignment vertical="top"/>
    </xf>
    <xf numFmtId="49" fontId="8" fillId="0" borderId="0" xfId="12" applyNumberFormat="1" applyFont="1" applyFill="1" applyBorder="1" applyAlignment="1" applyProtection="1">
      <alignment wrapText="1"/>
    </xf>
    <xf numFmtId="0" fontId="8" fillId="0" borderId="0" xfId="12" applyFont="1" applyFill="1" applyBorder="1" applyAlignment="1" applyProtection="1">
      <alignment horizontal="center"/>
    </xf>
    <xf numFmtId="0" fontId="8" fillId="0" borderId="0" xfId="12" applyFont="1" applyFill="1" applyBorder="1" applyAlignment="1" applyProtection="1">
      <alignment horizontal="right"/>
    </xf>
    <xf numFmtId="49" fontId="0" fillId="0" borderId="0" xfId="0" applyNumberFormat="1" applyFill="1" applyBorder="1" applyAlignment="1" applyProtection="1">
      <alignment vertical="top"/>
    </xf>
    <xf numFmtId="0" fontId="6" fillId="0" borderId="0" xfId="0" applyNumberFormat="1" applyFont="1" applyFill="1" applyBorder="1" applyAlignment="1" applyProtection="1">
      <alignment horizontal="left" wrapText="1"/>
    </xf>
    <xf numFmtId="0" fontId="0" fillId="0" borderId="0" xfId="0" applyNumberFormat="1" applyFill="1" applyBorder="1" applyAlignment="1" applyProtection="1">
      <alignment horizontal="left" wrapText="1"/>
    </xf>
    <xf numFmtId="4" fontId="23" fillId="0" borderId="0" xfId="0" applyNumberFormat="1" applyFont="1" applyFill="1" applyBorder="1" applyAlignment="1" applyProtection="1">
      <alignment horizontal="right" shrinkToFit="1"/>
    </xf>
    <xf numFmtId="49" fontId="8" fillId="0" borderId="0" xfId="14" applyNumberFormat="1" applyFont="1" applyFill="1" applyBorder="1" applyAlignment="1" applyProtection="1">
      <alignment horizontal="left" wrapText="1"/>
    </xf>
    <xf numFmtId="49" fontId="8" fillId="0" borderId="0" xfId="14" applyNumberFormat="1" applyFont="1" applyFill="1" applyBorder="1" applyAlignment="1" applyProtection="1">
      <alignment vertical="top"/>
    </xf>
    <xf numFmtId="0" fontId="6" fillId="0" borderId="0" xfId="14" applyFont="1" applyFill="1" applyBorder="1" applyAlignment="1" applyProtection="1">
      <alignment vertical="top" wrapText="1"/>
    </xf>
    <xf numFmtId="0" fontId="6" fillId="0" borderId="0" xfId="14" applyFont="1" applyFill="1" applyBorder="1" applyAlignment="1" applyProtection="1">
      <alignment horizontal="center"/>
    </xf>
    <xf numFmtId="0" fontId="6" fillId="0" borderId="0" xfId="14" applyFont="1" applyFill="1" applyBorder="1" applyAlignment="1" applyProtection="1">
      <alignment horizontal="right"/>
    </xf>
    <xf numFmtId="165" fontId="6" fillId="0" borderId="0" xfId="14" applyNumberFormat="1" applyFont="1" applyFill="1" applyBorder="1" applyAlignment="1" applyProtection="1">
      <alignment horizontal="right"/>
    </xf>
    <xf numFmtId="0" fontId="8" fillId="0" borderId="0" xfId="14" applyNumberFormat="1" applyFont="1" applyFill="1" applyBorder="1" applyAlignment="1" applyProtection="1">
      <alignment horizontal="left" wrapText="1"/>
    </xf>
    <xf numFmtId="0" fontId="8" fillId="0" borderId="0" xfId="0" applyNumberFormat="1" applyFont="1" applyFill="1" applyBorder="1" applyProtection="1"/>
    <xf numFmtId="0" fontId="8" fillId="0" borderId="0" xfId="0" applyNumberFormat="1" applyFont="1" applyFill="1" applyBorder="1" applyAlignment="1" applyProtection="1">
      <alignment horizontal="left" wrapText="1"/>
    </xf>
    <xf numFmtId="0" fontId="6" fillId="0" borderId="0" xfId="0" applyFont="1" applyFill="1" applyBorder="1" applyAlignment="1" applyProtection="1">
      <alignment horizontal="center"/>
    </xf>
    <xf numFmtId="0" fontId="6" fillId="0" borderId="0" xfId="0" applyFont="1" applyFill="1" applyBorder="1" applyAlignment="1" applyProtection="1">
      <alignment horizontal="right"/>
    </xf>
    <xf numFmtId="165" fontId="6" fillId="0" borderId="0" xfId="0" applyNumberFormat="1" applyFont="1" applyFill="1" applyBorder="1" applyAlignment="1" applyProtection="1">
      <alignment horizontal="right"/>
    </xf>
    <xf numFmtId="0" fontId="8" fillId="0" borderId="0" xfId="0" applyFont="1" applyFill="1" applyBorder="1" applyAlignment="1" applyProtection="1">
      <alignment horizontal="center" vertical="top"/>
    </xf>
    <xf numFmtId="0" fontId="8" fillId="0" borderId="0" xfId="0" applyFont="1" applyAlignment="1" applyProtection="1">
      <alignment wrapText="1"/>
    </xf>
    <xf numFmtId="3" fontId="8" fillId="0" borderId="0" xfId="0" applyNumberFormat="1" applyFont="1" applyFill="1" applyBorder="1" applyProtection="1"/>
    <xf numFmtId="0" fontId="42" fillId="0" borderId="0" xfId="0" applyFont="1" applyFill="1" applyBorder="1" applyProtection="1"/>
  </cellXfs>
  <cellStyles count="27">
    <cellStyle name="20% - Accent1 1 4" xfId="1" xr:uid="{00000000-0005-0000-0000-000000000000}"/>
    <cellStyle name="Bad 4 4" xfId="2" xr:uid="{00000000-0005-0000-0000-000001000000}"/>
    <cellStyle name="Comma 2" xfId="17" xr:uid="{00000000-0005-0000-0000-000002000000}"/>
    <cellStyle name="Comma 3" xfId="19" xr:uid="{00000000-0005-0000-0000-000003000000}"/>
    <cellStyle name="Dobro 5" xfId="3" xr:uid="{00000000-0005-0000-0000-000004000000}"/>
    <cellStyle name="Excel Built-in Normal" xfId="4" xr:uid="{00000000-0005-0000-0000-000005000000}"/>
    <cellStyle name="Navadno 2" xfId="5" xr:uid="{00000000-0005-0000-0000-000006000000}"/>
    <cellStyle name="Navadno 5" xfId="6" xr:uid="{00000000-0005-0000-0000-000007000000}"/>
    <cellStyle name="Navadno 7" xfId="7" xr:uid="{00000000-0005-0000-0000-000008000000}"/>
    <cellStyle name="Navadno 8" xfId="8" xr:uid="{00000000-0005-0000-0000-000009000000}"/>
    <cellStyle name="Navadno_Predračun 2.del II.faze barvano" xfId="25" xr:uid="{00000000-0005-0000-0000-00000A000000}"/>
    <cellStyle name="Normal" xfId="0" builtinId="0"/>
    <cellStyle name="Normal 12" xfId="22" xr:uid="{00000000-0005-0000-0000-00000C000000}"/>
    <cellStyle name="Normal 13" xfId="26" xr:uid="{00000000-0005-0000-0000-00000D000000}"/>
    <cellStyle name="Normal 2" xfId="10" xr:uid="{00000000-0005-0000-0000-00000E000000}"/>
    <cellStyle name="Normal 2 2" xfId="14" xr:uid="{00000000-0005-0000-0000-00000F000000}"/>
    <cellStyle name="Normal 2 3" xfId="20" xr:uid="{00000000-0005-0000-0000-000010000000}"/>
    <cellStyle name="normal 3" xfId="9" xr:uid="{00000000-0005-0000-0000-000011000000}"/>
    <cellStyle name="Normal 4" xfId="12" xr:uid="{00000000-0005-0000-0000-000012000000}"/>
    <cellStyle name="Normal 5" xfId="16" xr:uid="{00000000-0005-0000-0000-000013000000}"/>
    <cellStyle name="Normal 6" xfId="18" xr:uid="{00000000-0005-0000-0000-000014000000}"/>
    <cellStyle name="Normal 7" xfId="21" xr:uid="{00000000-0005-0000-0000-000015000000}"/>
    <cellStyle name="Normal 8" xfId="23" xr:uid="{00000000-0005-0000-0000-000016000000}"/>
    <cellStyle name="Normal 8 2" xfId="24" xr:uid="{00000000-0005-0000-0000-000017000000}"/>
    <cellStyle name="OPIS" xfId="11" xr:uid="{00000000-0005-0000-0000-000018000000}"/>
    <cellStyle name="Percent 3" xfId="15" xr:uid="{00000000-0005-0000-0000-000019000000}"/>
    <cellStyle name="popis cena na enoto" xfId="13"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0A"/>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753341</xdr:colOff>
      <xdr:row>0</xdr:row>
      <xdr:rowOff>154132</xdr:rowOff>
    </xdr:from>
    <xdr:to>
      <xdr:col>3</xdr:col>
      <xdr:colOff>1506683</xdr:colOff>
      <xdr:row>4</xdr:row>
      <xdr:rowOff>25977</xdr:rowOff>
    </xdr:to>
    <xdr:pic>
      <xdr:nvPicPr>
        <xdr:cNvPr id="2" name="Picture 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25341" y="154132"/>
          <a:ext cx="753342" cy="5299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y%20Documents/Delo%20Hidroin&#382;eniring/Klini&#269;ni%20center/Projekt/Predra&#269;u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TRUŠKA II"/>
      <sheetName val="Module1"/>
    </sheetNames>
    <sheetDataSet>
      <sheetData sheetId="0" refreshError="1"/>
      <sheetData sheetId="1">
        <row r="27">
          <cell r="H27">
            <v>9542903.1697991695</v>
          </cell>
        </row>
      </sheetData>
      <sheetData sheetId="2"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68"/>
  <sheetViews>
    <sheetView showZeros="0" tabSelected="1" view="pageBreakPreview" topLeftCell="A19" zoomScale="110" zoomScaleNormal="110" zoomScaleSheetLayoutView="110" zoomScalePageLayoutView="85" workbookViewId="0">
      <selection activeCell="D42" sqref="D42"/>
    </sheetView>
  </sheetViews>
  <sheetFormatPr defaultColWidth="9" defaultRowHeight="14.25"/>
  <cols>
    <col min="1" max="1" width="11.125" style="1" customWidth="1"/>
    <col min="2" max="2" width="41.875" style="2" customWidth="1"/>
    <col min="3" max="3" width="6.875" style="5" customWidth="1"/>
    <col min="4" max="4" width="20.375" style="6" customWidth="1"/>
    <col min="5" max="5" width="10.125" style="3" customWidth="1"/>
    <col min="6" max="16384" width="9" style="3"/>
  </cols>
  <sheetData>
    <row r="1" spans="1:4" s="49" customFormat="1" ht="12.75">
      <c r="A1" s="46"/>
      <c r="B1" s="47"/>
      <c r="C1" s="47"/>
      <c r="D1" s="48"/>
    </row>
    <row r="2" spans="1:4" s="49" customFormat="1" ht="12.75">
      <c r="A2" s="50" t="s">
        <v>116</v>
      </c>
      <c r="B2" s="51" t="s">
        <v>117</v>
      </c>
      <c r="C2" s="52" t="s">
        <v>173</v>
      </c>
      <c r="D2" s="52"/>
    </row>
    <row r="3" spans="1:4" s="49" customFormat="1" ht="12.75">
      <c r="A3" s="50" t="s">
        <v>118</v>
      </c>
      <c r="B3" s="51" t="s">
        <v>119</v>
      </c>
      <c r="C3" s="52" t="s">
        <v>174</v>
      </c>
      <c r="D3" s="53"/>
    </row>
    <row r="4" spans="1:4" s="49" customFormat="1" ht="12.75">
      <c r="A4" s="50" t="s">
        <v>120</v>
      </c>
      <c r="B4" s="51" t="s">
        <v>121</v>
      </c>
      <c r="C4" s="52" t="s">
        <v>175</v>
      </c>
      <c r="D4" s="53"/>
    </row>
    <row r="5" spans="1:4" s="49" customFormat="1" ht="12.75">
      <c r="A5" s="46"/>
      <c r="B5" s="47"/>
      <c r="C5" s="47"/>
      <c r="D5" s="48"/>
    </row>
    <row r="6" spans="1:4">
      <c r="A6" s="26"/>
      <c r="B6" s="27"/>
      <c r="C6" s="28"/>
      <c r="D6" s="29"/>
    </row>
    <row r="7" spans="1:4">
      <c r="A7" s="26"/>
      <c r="B7" s="30" t="s">
        <v>637</v>
      </c>
      <c r="C7" s="32"/>
      <c r="D7" s="33"/>
    </row>
    <row r="8" spans="1:4">
      <c r="A8" s="26"/>
      <c r="B8" s="27"/>
      <c r="C8" s="32"/>
      <c r="D8" s="33"/>
    </row>
    <row r="9" spans="1:4">
      <c r="A9" s="26"/>
      <c r="B9" s="30"/>
      <c r="C9" s="31"/>
      <c r="D9" s="33"/>
    </row>
    <row r="10" spans="1:4">
      <c r="A10" s="26"/>
      <c r="B10" s="30" t="s">
        <v>638</v>
      </c>
      <c r="C10" s="31"/>
      <c r="D10" s="33"/>
    </row>
    <row r="11" spans="1:4">
      <c r="A11" s="26"/>
      <c r="B11" s="34"/>
      <c r="C11" s="35"/>
      <c r="D11" s="33"/>
    </row>
    <row r="12" spans="1:4">
      <c r="A12" s="26"/>
      <c r="B12" s="34"/>
      <c r="C12" s="35"/>
      <c r="D12" s="33"/>
    </row>
    <row r="13" spans="1:4">
      <c r="A13" s="26"/>
      <c r="B13" s="30" t="s">
        <v>0</v>
      </c>
      <c r="C13" s="31"/>
      <c r="D13" s="33"/>
    </row>
    <row r="14" spans="1:4">
      <c r="A14" s="26"/>
      <c r="B14" s="27" t="s">
        <v>179</v>
      </c>
      <c r="C14" s="32"/>
      <c r="D14" s="33"/>
    </row>
    <row r="15" spans="1:4" s="23" customFormat="1">
      <c r="A15" s="26"/>
      <c r="B15" s="64"/>
      <c r="C15" s="66"/>
      <c r="D15" s="67"/>
    </row>
    <row r="16" spans="1:4">
      <c r="A16" s="26"/>
      <c r="B16" s="60">
        <v>44347</v>
      </c>
      <c r="C16" s="31"/>
      <c r="D16" s="33"/>
    </row>
    <row r="17" spans="1:4">
      <c r="A17" s="26"/>
      <c r="B17" s="27"/>
      <c r="C17" s="32"/>
      <c r="D17" s="33"/>
    </row>
    <row r="18" spans="1:4" s="42" customFormat="1">
      <c r="A18" s="26"/>
      <c r="B18" s="27"/>
      <c r="C18" s="32"/>
      <c r="D18" s="33"/>
    </row>
    <row r="19" spans="1:4" s="23" customFormat="1">
      <c r="A19" s="21"/>
      <c r="B19" s="22"/>
      <c r="C19" s="37"/>
      <c r="D19" s="38"/>
    </row>
    <row r="20" spans="1:4" s="23" customFormat="1">
      <c r="A20" s="24" t="s">
        <v>147</v>
      </c>
      <c r="B20" s="22" t="s">
        <v>148</v>
      </c>
      <c r="C20" s="37"/>
      <c r="D20" s="45">
        <f>'GO dela'!$F$19</f>
        <v>0</v>
      </c>
    </row>
    <row r="21" spans="1:4" s="23" customFormat="1">
      <c r="A21" s="21"/>
      <c r="B21" s="22"/>
      <c r="C21" s="37"/>
      <c r="D21" s="38"/>
    </row>
    <row r="22" spans="1:4" s="23" customFormat="1">
      <c r="A22" s="24"/>
      <c r="B22" s="22" t="s">
        <v>73</v>
      </c>
      <c r="C22" s="37"/>
      <c r="D22" s="38"/>
    </row>
    <row r="23" spans="1:4" s="23" customFormat="1">
      <c r="A23" s="24" t="s">
        <v>20</v>
      </c>
      <c r="B23" s="22" t="s">
        <v>33</v>
      </c>
      <c r="C23" s="37"/>
      <c r="D23" s="43">
        <f>'GO dela'!F50</f>
        <v>0</v>
      </c>
    </row>
    <row r="24" spans="1:4" s="23" customFormat="1">
      <c r="A24" s="24" t="s">
        <v>34</v>
      </c>
      <c r="B24" s="22" t="s">
        <v>52</v>
      </c>
      <c r="C24" s="37"/>
      <c r="D24" s="43">
        <f>'GO dela'!F97</f>
        <v>0</v>
      </c>
    </row>
    <row r="25" spans="1:4" s="23" customFormat="1">
      <c r="A25" s="24" t="s">
        <v>36</v>
      </c>
      <c r="B25" s="22" t="s">
        <v>1</v>
      </c>
      <c r="C25" s="37"/>
      <c r="D25" s="43">
        <f>'GO dela'!F130</f>
        <v>0</v>
      </c>
    </row>
    <row r="26" spans="1:4" s="23" customFormat="1">
      <c r="A26" s="24" t="s">
        <v>67</v>
      </c>
      <c r="B26" s="22" t="s">
        <v>35</v>
      </c>
      <c r="C26" s="37"/>
      <c r="D26" s="43">
        <f>'GO dela'!F176</f>
        <v>0</v>
      </c>
    </row>
    <row r="27" spans="1:4" s="23" customFormat="1">
      <c r="A27" s="24" t="s">
        <v>74</v>
      </c>
      <c r="B27" s="22" t="s">
        <v>304</v>
      </c>
      <c r="C27" s="37"/>
      <c r="D27" s="43">
        <f>'GO dela'!F185</f>
        <v>0</v>
      </c>
    </row>
    <row r="28" spans="1:4" s="23" customFormat="1">
      <c r="A28" s="21"/>
      <c r="B28" s="25"/>
      <c r="C28" s="36"/>
      <c r="D28" s="44"/>
    </row>
    <row r="29" spans="1:4" s="23" customFormat="1">
      <c r="A29" s="24" t="s">
        <v>75</v>
      </c>
      <c r="B29" s="22" t="s">
        <v>315</v>
      </c>
      <c r="C29" s="36"/>
      <c r="D29" s="43">
        <f>zasaditve!F119</f>
        <v>0</v>
      </c>
    </row>
    <row r="30" spans="1:4" s="23" customFormat="1">
      <c r="A30" s="24"/>
      <c r="B30" s="22"/>
      <c r="C30" s="36"/>
      <c r="D30" s="43"/>
    </row>
    <row r="31" spans="1:4" s="23" customFormat="1">
      <c r="A31" s="24" t="s">
        <v>80</v>
      </c>
      <c r="B31" s="22" t="s">
        <v>177</v>
      </c>
      <c r="C31" s="36"/>
      <c r="D31" s="43">
        <f>'urbana oprema'!F238</f>
        <v>0</v>
      </c>
    </row>
    <row r="32" spans="1:4" s="23" customFormat="1">
      <c r="A32" s="21"/>
      <c r="B32" s="25"/>
      <c r="C32" s="36"/>
      <c r="D32" s="44"/>
    </row>
    <row r="33" spans="1:5" s="23" customFormat="1">
      <c r="A33" s="24" t="s">
        <v>81</v>
      </c>
      <c r="B33" s="22" t="s">
        <v>540</v>
      </c>
      <c r="C33" s="36"/>
      <c r="D33" s="43">
        <f>'vodovodni priključek'!H48+'interni vodovd'!H48</f>
        <v>0</v>
      </c>
    </row>
    <row r="34" spans="1:5" s="23" customFormat="1">
      <c r="A34" s="21"/>
      <c r="B34" s="22"/>
      <c r="C34" s="36"/>
      <c r="D34" s="44"/>
    </row>
    <row r="35" spans="1:5" s="23" customFormat="1">
      <c r="A35" s="24" t="s">
        <v>82</v>
      </c>
      <c r="B35" s="22" t="s">
        <v>178</v>
      </c>
      <c r="C35" s="36"/>
      <c r="D35" s="43">
        <f>'REK - kanalizacija'!F16</f>
        <v>0</v>
      </c>
    </row>
    <row r="36" spans="1:5" s="23" customFormat="1">
      <c r="A36" s="24"/>
      <c r="B36" s="22"/>
      <c r="C36" s="37"/>
      <c r="D36" s="43"/>
    </row>
    <row r="37" spans="1:5" s="23" customFormat="1">
      <c r="A37" s="24" t="s">
        <v>84</v>
      </c>
      <c r="B37" s="24" t="s">
        <v>83</v>
      </c>
      <c r="C37" s="36"/>
      <c r="D37" s="43">
        <f>SUM(D20:D36)</f>
        <v>0</v>
      </c>
    </row>
    <row r="38" spans="1:5" s="23" customFormat="1">
      <c r="A38" s="24" t="s">
        <v>85</v>
      </c>
      <c r="B38" s="24" t="s">
        <v>76</v>
      </c>
      <c r="C38" s="36"/>
      <c r="D38" s="43">
        <f t="shared" ref="D38" si="0">0.05*D37</f>
        <v>0</v>
      </c>
    </row>
    <row r="39" spans="1:5" s="23" customFormat="1">
      <c r="A39" s="24" t="s">
        <v>86</v>
      </c>
      <c r="B39" s="24" t="s">
        <v>77</v>
      </c>
      <c r="C39" s="36"/>
      <c r="D39" s="43">
        <f>SUM(D37:D38)</f>
        <v>0</v>
      </c>
    </row>
    <row r="40" spans="1:5" s="23" customFormat="1">
      <c r="A40" s="24" t="s">
        <v>87</v>
      </c>
      <c r="B40" s="24" t="s">
        <v>78</v>
      </c>
      <c r="C40" s="36"/>
      <c r="D40" s="43">
        <f>0.22*D39</f>
        <v>0</v>
      </c>
      <c r="E40" s="23" t="s">
        <v>72</v>
      </c>
    </row>
    <row r="41" spans="1:5" s="68" customFormat="1">
      <c r="A41" s="69"/>
      <c r="B41" s="69" t="s">
        <v>79</v>
      </c>
      <c r="C41" s="61"/>
      <c r="D41" s="62">
        <f>SUM(D39:D40)</f>
        <v>0</v>
      </c>
    </row>
    <row r="42" spans="1:5" s="65" customFormat="1">
      <c r="A42" s="63"/>
      <c r="B42" s="64"/>
      <c r="C42" s="66"/>
      <c r="D42" s="67"/>
    </row>
    <row r="43" spans="1:5" s="59" customFormat="1" ht="76.5">
      <c r="B43" s="54" t="s">
        <v>122</v>
      </c>
      <c r="C43" s="54"/>
      <c r="D43" s="54"/>
    </row>
    <row r="44" spans="1:5" s="49" customFormat="1" ht="12.75">
      <c r="A44" s="55"/>
      <c r="B44" s="47"/>
      <c r="C44" s="56"/>
      <c r="D44" s="57"/>
    </row>
    <row r="45" spans="1:5" s="49" customFormat="1" ht="12.75">
      <c r="A45" s="190" t="s">
        <v>639</v>
      </c>
      <c r="B45" s="190"/>
      <c r="C45" s="192"/>
      <c r="D45" s="192"/>
    </row>
    <row r="46" spans="1:5" s="49" customFormat="1" ht="12.75">
      <c r="A46" s="190" t="s">
        <v>640</v>
      </c>
      <c r="B46" s="190"/>
      <c r="C46" s="192"/>
      <c r="D46" s="192"/>
    </row>
    <row r="47" spans="1:5" s="49" customFormat="1" ht="12.75">
      <c r="A47" s="190" t="s">
        <v>641</v>
      </c>
      <c r="B47" s="190"/>
      <c r="C47" s="191"/>
      <c r="D47" s="191"/>
    </row>
    <row r="48" spans="1:5" s="58" customFormat="1">
      <c r="A48" s="20"/>
      <c r="B48" s="39"/>
      <c r="C48" s="40"/>
      <c r="D48" s="41"/>
    </row>
    <row r="49" spans="1:4">
      <c r="A49" s="10"/>
    </row>
    <row r="50" spans="1:4">
      <c r="A50" s="10"/>
    </row>
    <row r="51" spans="1:4">
      <c r="A51" s="10"/>
    </row>
    <row r="52" spans="1:4">
      <c r="A52" s="10"/>
    </row>
    <row r="53" spans="1:4">
      <c r="A53" s="10"/>
    </row>
    <row r="54" spans="1:4">
      <c r="A54" s="10"/>
    </row>
    <row r="55" spans="1:4">
      <c r="A55" s="10"/>
    </row>
    <row r="56" spans="1:4">
      <c r="A56" s="10"/>
    </row>
    <row r="57" spans="1:4">
      <c r="A57" s="10"/>
    </row>
    <row r="58" spans="1:4">
      <c r="A58" s="10"/>
      <c r="D58" s="12"/>
    </row>
    <row r="59" spans="1:4">
      <c r="B59" s="4"/>
      <c r="C59" s="7"/>
      <c r="D59" s="11"/>
    </row>
    <row r="60" spans="1:4">
      <c r="A60" s="10"/>
      <c r="B60" s="13"/>
      <c r="C60" s="14"/>
      <c r="D60" s="15"/>
    </row>
    <row r="61" spans="1:4">
      <c r="B61" s="4"/>
    </row>
    <row r="62" spans="1:4">
      <c r="A62" s="10"/>
    </row>
    <row r="63" spans="1:4">
      <c r="A63" s="10"/>
      <c r="B63" s="13"/>
      <c r="C63" s="14"/>
      <c r="D63" s="15"/>
    </row>
    <row r="64" spans="1:4">
      <c r="A64" s="10"/>
      <c r="B64" s="13"/>
      <c r="C64" s="14"/>
      <c r="D64" s="15"/>
    </row>
    <row r="65" spans="1:4">
      <c r="A65" s="10"/>
      <c r="B65" s="13"/>
      <c r="C65" s="14"/>
      <c r="D65" s="15"/>
    </row>
    <row r="66" spans="1:4">
      <c r="A66" s="10"/>
      <c r="B66" s="13"/>
      <c r="C66" s="14"/>
      <c r="D66" s="15"/>
    </row>
    <row r="67" spans="1:4">
      <c r="A67" s="10"/>
      <c r="B67" s="13"/>
      <c r="C67" s="14"/>
      <c r="D67" s="15"/>
    </row>
    <row r="68" spans="1:4">
      <c r="A68" s="10"/>
      <c r="B68" s="13"/>
      <c r="C68" s="14"/>
      <c r="D68" s="15"/>
    </row>
    <row r="69" spans="1:4">
      <c r="A69" s="10"/>
      <c r="B69" s="13"/>
      <c r="C69" s="14"/>
      <c r="D69" s="15"/>
    </row>
    <row r="70" spans="1:4">
      <c r="A70" s="10"/>
      <c r="B70" s="13"/>
      <c r="C70" s="14"/>
      <c r="D70" s="15"/>
    </row>
    <row r="71" spans="1:4">
      <c r="A71" s="10"/>
      <c r="B71" s="13"/>
      <c r="C71" s="14"/>
      <c r="D71" s="15"/>
    </row>
    <row r="72" spans="1:4">
      <c r="A72" s="10"/>
      <c r="B72" s="13"/>
      <c r="C72" s="14"/>
      <c r="D72" s="15"/>
    </row>
    <row r="73" spans="1:4">
      <c r="A73" s="10"/>
      <c r="C73" s="14"/>
      <c r="D73" s="15"/>
    </row>
    <row r="74" spans="1:4">
      <c r="A74" s="10"/>
      <c r="B74" s="13"/>
      <c r="C74" s="14"/>
      <c r="D74" s="15"/>
    </row>
    <row r="75" spans="1:4">
      <c r="A75" s="10"/>
      <c r="B75" s="13"/>
      <c r="C75" s="14"/>
      <c r="D75" s="15"/>
    </row>
    <row r="76" spans="1:4">
      <c r="A76" s="10"/>
      <c r="B76" s="13"/>
      <c r="C76" s="14"/>
      <c r="D76" s="15"/>
    </row>
    <row r="77" spans="1:4">
      <c r="A77" s="10"/>
      <c r="B77" s="13"/>
      <c r="C77" s="14"/>
      <c r="D77" s="15"/>
    </row>
    <row r="78" spans="1:4">
      <c r="A78" s="10"/>
      <c r="B78" s="13"/>
      <c r="C78" s="14"/>
      <c r="D78" s="15"/>
    </row>
    <row r="79" spans="1:4">
      <c r="A79" s="10"/>
      <c r="B79" s="13"/>
      <c r="C79" s="14"/>
      <c r="D79" s="15"/>
    </row>
    <row r="80" spans="1:4">
      <c r="A80" s="10"/>
      <c r="B80" s="13"/>
      <c r="C80" s="14"/>
      <c r="D80" s="15"/>
    </row>
    <row r="81" spans="1:4" s="19" customFormat="1">
      <c r="A81" s="1"/>
      <c r="B81" s="16"/>
      <c r="C81" s="17"/>
      <c r="D81" s="18"/>
    </row>
    <row r="82" spans="1:4">
      <c r="A82" s="10"/>
      <c r="B82" s="13"/>
      <c r="C82" s="14"/>
      <c r="D82" s="15"/>
    </row>
    <row r="83" spans="1:4">
      <c r="B83" s="4"/>
    </row>
    <row r="84" spans="1:4">
      <c r="A84" s="10"/>
    </row>
    <row r="85" spans="1:4">
      <c r="A85" s="10"/>
    </row>
    <row r="86" spans="1:4">
      <c r="A86" s="10"/>
    </row>
    <row r="87" spans="1:4">
      <c r="A87" s="10"/>
    </row>
    <row r="88" spans="1:4">
      <c r="A88" s="10"/>
    </row>
    <row r="89" spans="1:4">
      <c r="A89" s="10"/>
    </row>
    <row r="90" spans="1:4">
      <c r="A90" s="10"/>
    </row>
    <row r="91" spans="1:4">
      <c r="A91" s="10"/>
    </row>
    <row r="92" spans="1:4">
      <c r="A92" s="10"/>
    </row>
    <row r="93" spans="1:4">
      <c r="A93" s="10"/>
    </row>
    <row r="94" spans="1:4">
      <c r="A94" s="10"/>
    </row>
    <row r="95" spans="1:4">
      <c r="A95" s="10"/>
      <c r="B95" s="13"/>
      <c r="C95" s="14"/>
      <c r="D95" s="15"/>
    </row>
    <row r="96" spans="1:4">
      <c r="A96" s="10"/>
      <c r="B96" s="13"/>
      <c r="C96" s="14"/>
      <c r="D96" s="15"/>
    </row>
    <row r="97" spans="1:4">
      <c r="A97" s="10"/>
      <c r="B97" s="13"/>
      <c r="C97" s="14"/>
      <c r="D97" s="15"/>
    </row>
    <row r="98" spans="1:4">
      <c r="A98" s="10"/>
      <c r="B98" s="13"/>
      <c r="C98" s="14"/>
      <c r="D98" s="15"/>
    </row>
    <row r="99" spans="1:4">
      <c r="A99" s="10"/>
    </row>
    <row r="100" spans="1:4">
      <c r="A100" s="10"/>
    </row>
    <row r="101" spans="1:4">
      <c r="A101" s="10"/>
    </row>
    <row r="102" spans="1:4">
      <c r="A102" s="10"/>
    </row>
    <row r="103" spans="1:4">
      <c r="A103" s="10"/>
    </row>
    <row r="104" spans="1:4">
      <c r="A104" s="10"/>
    </row>
    <row r="105" spans="1:4">
      <c r="A105" s="10"/>
    </row>
    <row r="106" spans="1:4">
      <c r="A106" s="10"/>
    </row>
    <row r="107" spans="1:4">
      <c r="A107" s="10"/>
    </row>
    <row r="108" spans="1:4">
      <c r="A108" s="10"/>
    </row>
    <row r="109" spans="1:4">
      <c r="A109" s="10"/>
      <c r="B109" s="13"/>
      <c r="C109" s="14"/>
      <c r="D109" s="15"/>
    </row>
    <row r="110" spans="1:4">
      <c r="A110" s="10"/>
    </row>
    <row r="111" spans="1:4">
      <c r="A111" s="10"/>
    </row>
    <row r="112" spans="1:4">
      <c r="A112" s="10"/>
    </row>
    <row r="113" spans="1:4">
      <c r="A113" s="10"/>
    </row>
    <row r="114" spans="1:4">
      <c r="A114" s="10"/>
    </row>
    <row r="115" spans="1:4">
      <c r="A115" s="10"/>
    </row>
    <row r="116" spans="1:4">
      <c r="A116" s="10"/>
    </row>
    <row r="117" spans="1:4">
      <c r="A117" s="10"/>
    </row>
    <row r="118" spans="1:4">
      <c r="A118" s="10"/>
      <c r="B118" s="13"/>
      <c r="C118" s="14"/>
      <c r="D118" s="15"/>
    </row>
    <row r="119" spans="1:4">
      <c r="A119" s="10"/>
    </row>
    <row r="120" spans="1:4">
      <c r="A120" s="10"/>
      <c r="B120" s="13"/>
      <c r="C120" s="14"/>
      <c r="D120" s="15"/>
    </row>
    <row r="121" spans="1:4">
      <c r="A121" s="10"/>
    </row>
    <row r="122" spans="1:4">
      <c r="A122" s="10"/>
    </row>
    <row r="123" spans="1:4">
      <c r="A123" s="10"/>
    </row>
    <row r="124" spans="1:4">
      <c r="A124" s="10"/>
    </row>
    <row r="125" spans="1:4">
      <c r="A125" s="10"/>
    </row>
    <row r="126" spans="1:4">
      <c r="A126" s="10"/>
      <c r="B126" s="13"/>
      <c r="C126" s="14"/>
      <c r="D126" s="15"/>
    </row>
    <row r="127" spans="1:4">
      <c r="A127" s="10"/>
    </row>
    <row r="128" spans="1:4">
      <c r="A128" s="10"/>
      <c r="D128" s="12"/>
    </row>
    <row r="129" spans="1:4">
      <c r="B129" s="4"/>
      <c r="C129" s="7"/>
      <c r="D129" s="11"/>
    </row>
    <row r="130" spans="1:4">
      <c r="A130" s="10"/>
      <c r="B130" s="8"/>
      <c r="C130" s="9"/>
    </row>
    <row r="131" spans="1:4">
      <c r="B131" s="4"/>
    </row>
    <row r="132" spans="1:4">
      <c r="A132" s="10"/>
    </row>
    <row r="133" spans="1:4">
      <c r="A133" s="10"/>
    </row>
    <row r="134" spans="1:4">
      <c r="A134" s="10"/>
    </row>
    <row r="135" spans="1:4">
      <c r="A135" s="10"/>
    </row>
    <row r="136" spans="1:4">
      <c r="A136" s="10"/>
    </row>
    <row r="137" spans="1:4">
      <c r="A137" s="10"/>
    </row>
    <row r="138" spans="1:4">
      <c r="A138" s="10"/>
    </row>
    <row r="139" spans="1:4">
      <c r="A139" s="10"/>
    </row>
    <row r="140" spans="1:4">
      <c r="A140" s="10"/>
    </row>
    <row r="141" spans="1:4">
      <c r="A141" s="10"/>
    </row>
    <row r="142" spans="1:4">
      <c r="A142" s="10"/>
    </row>
    <row r="143" spans="1:4">
      <c r="A143" s="10"/>
    </row>
    <row r="144" spans="1:4">
      <c r="A144" s="10"/>
    </row>
    <row r="145" spans="1:4">
      <c r="A145" s="10"/>
    </row>
    <row r="146" spans="1:4">
      <c r="A146" s="10"/>
    </row>
    <row r="147" spans="1:4">
      <c r="A147" s="10"/>
    </row>
    <row r="148" spans="1:4">
      <c r="A148" s="10"/>
    </row>
    <row r="149" spans="1:4">
      <c r="A149" s="10"/>
    </row>
    <row r="150" spans="1:4">
      <c r="A150" s="10"/>
    </row>
    <row r="151" spans="1:4">
      <c r="A151" s="10"/>
    </row>
    <row r="152" spans="1:4">
      <c r="A152" s="10"/>
    </row>
    <row r="153" spans="1:4">
      <c r="A153" s="10"/>
      <c r="D153" s="12"/>
    </row>
    <row r="154" spans="1:4">
      <c r="B154" s="4"/>
      <c r="C154" s="7"/>
      <c r="D154" s="11"/>
    </row>
    <row r="155" spans="1:4">
      <c r="A155" s="10"/>
    </row>
    <row r="156" spans="1:4">
      <c r="B156" s="4"/>
    </row>
    <row r="157" spans="1:4">
      <c r="A157" s="10"/>
    </row>
    <row r="158" spans="1:4">
      <c r="A158" s="10"/>
    </row>
    <row r="159" spans="1:4">
      <c r="A159" s="10"/>
    </row>
    <row r="160" spans="1:4">
      <c r="A160" s="10"/>
    </row>
    <row r="161" spans="1:4">
      <c r="A161" s="10"/>
    </row>
    <row r="162" spans="1:4">
      <c r="A162" s="10"/>
    </row>
    <row r="163" spans="1:4">
      <c r="A163" s="10"/>
    </row>
    <row r="164" spans="1:4">
      <c r="A164" s="10"/>
    </row>
    <row r="165" spans="1:4">
      <c r="A165" s="10"/>
    </row>
    <row r="166" spans="1:4">
      <c r="A166" s="10"/>
    </row>
    <row r="167" spans="1:4">
      <c r="A167" s="10"/>
    </row>
    <row r="168" spans="1:4">
      <c r="B168" s="4"/>
      <c r="C168" s="7"/>
      <c r="D168" s="11"/>
    </row>
  </sheetData>
  <sheetProtection algorithmName="SHA-512" hashValue="jvcEdVCqrcH86Y/fQVkoyN3ZMhIgizM0+dJ6tMpwkllTRKBFpQoC06zKIM4JcDe69EpWpwtNLcMISXWqEUVcPQ==" saltValue="5lDx6FaNcb+5s0M20ru6bw==" spinCount="100000" sheet="1" objects="1" scenarios="1" selectLockedCells="1"/>
  <mergeCells count="6">
    <mergeCell ref="A47:B47"/>
    <mergeCell ref="C47:D47"/>
    <mergeCell ref="A45:B45"/>
    <mergeCell ref="C45:D45"/>
    <mergeCell ref="A46:B46"/>
    <mergeCell ref="C46:D46"/>
  </mergeCells>
  <pageMargins left="0.98425196850393704" right="0.39370078740157483" top="0.9055118110236221" bottom="0.74803149606299213" header="0.39370078740157483" footer="0.51181102362204722"/>
  <pageSetup paperSize="9" scale="75" firstPageNumber="0" fitToHeight="0" orientation="portrait" r:id="rId1"/>
  <headerFooter alignWithMargins="0">
    <oddHeader>&amp;L&amp;A&amp;CIgrišče - park Tivoli&amp;RLUZ, d.d.</oddHeader>
    <oddFooter>&amp;R&amp;P/&amp;N</oddFooter>
  </headerFooter>
  <rowBreaks count="1" manualBreakCount="1">
    <brk id="83" max="16383" man="1"/>
  </rowBreaks>
  <ignoredErrors>
    <ignoredError sqref="D40" 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27"/>
  <sheetViews>
    <sheetView view="pageBreakPreview" topLeftCell="A89" zoomScaleNormal="100" zoomScaleSheetLayoutView="100" workbookViewId="0">
      <selection activeCell="F115" sqref="F115"/>
    </sheetView>
  </sheetViews>
  <sheetFormatPr defaultRowHeight="14.25"/>
  <cols>
    <col min="1" max="1" width="5.25" style="277" customWidth="1"/>
    <col min="2" max="2" width="27" style="259" customWidth="1"/>
    <col min="3" max="3" width="3.5" style="290" customWidth="1"/>
    <col min="4" max="4" width="6.625" style="291" customWidth="1"/>
    <col min="5" max="5" width="1.625" style="290" customWidth="1"/>
    <col min="6" max="6" width="12" style="292" customWidth="1"/>
    <col min="7" max="7" width="3.25" style="290" customWidth="1"/>
    <col min="8" max="8" width="13.75" style="292" customWidth="1"/>
    <col min="9" max="11" width="9" style="259"/>
    <col min="12" max="12" width="50.5" style="259" customWidth="1"/>
    <col min="13" max="13" width="11" style="259" customWidth="1"/>
    <col min="14" max="14" width="10.375" style="259" customWidth="1"/>
    <col min="15" max="256" width="9" style="259"/>
    <col min="257" max="257" width="5.25" style="259" customWidth="1"/>
    <col min="258" max="258" width="27" style="259" customWidth="1"/>
    <col min="259" max="259" width="3.5" style="259" customWidth="1"/>
    <col min="260" max="260" width="6.625" style="259" customWidth="1"/>
    <col min="261" max="261" width="1.625" style="259" customWidth="1"/>
    <col min="262" max="262" width="12" style="259" customWidth="1"/>
    <col min="263" max="263" width="3.25" style="259" customWidth="1"/>
    <col min="264" max="264" width="13.75" style="259" customWidth="1"/>
    <col min="265" max="267" width="9" style="259"/>
    <col min="268" max="268" width="50.5" style="259" customWidth="1"/>
    <col min="269" max="269" width="11" style="259" customWidth="1"/>
    <col min="270" max="270" width="10.375" style="259" customWidth="1"/>
    <col min="271" max="512" width="9" style="259"/>
    <col min="513" max="513" width="5.25" style="259" customWidth="1"/>
    <col min="514" max="514" width="27" style="259" customWidth="1"/>
    <col min="515" max="515" width="3.5" style="259" customWidth="1"/>
    <col min="516" max="516" width="6.625" style="259" customWidth="1"/>
    <col min="517" max="517" width="1.625" style="259" customWidth="1"/>
    <col min="518" max="518" width="12" style="259" customWidth="1"/>
    <col min="519" max="519" width="3.25" style="259" customWidth="1"/>
    <col min="520" max="520" width="13.75" style="259" customWidth="1"/>
    <col min="521" max="523" width="9" style="259"/>
    <col min="524" max="524" width="50.5" style="259" customWidth="1"/>
    <col min="525" max="525" width="11" style="259" customWidth="1"/>
    <col min="526" max="526" width="10.375" style="259" customWidth="1"/>
    <col min="527" max="768" width="9" style="259"/>
    <col min="769" max="769" width="5.25" style="259" customWidth="1"/>
    <col min="770" max="770" width="27" style="259" customWidth="1"/>
    <col min="771" max="771" width="3.5" style="259" customWidth="1"/>
    <col min="772" max="772" width="6.625" style="259" customWidth="1"/>
    <col min="773" max="773" width="1.625" style="259" customWidth="1"/>
    <col min="774" max="774" width="12" style="259" customWidth="1"/>
    <col min="775" max="775" width="3.25" style="259" customWidth="1"/>
    <col min="776" max="776" width="13.75" style="259" customWidth="1"/>
    <col min="777" max="779" width="9" style="259"/>
    <col min="780" max="780" width="50.5" style="259" customWidth="1"/>
    <col min="781" max="781" width="11" style="259" customWidth="1"/>
    <col min="782" max="782" width="10.375" style="259" customWidth="1"/>
    <col min="783" max="1024" width="9" style="259"/>
    <col min="1025" max="1025" width="5.25" style="259" customWidth="1"/>
    <col min="1026" max="1026" width="27" style="259" customWidth="1"/>
    <col min="1027" max="1027" width="3.5" style="259" customWidth="1"/>
    <col min="1028" max="1028" width="6.625" style="259" customWidth="1"/>
    <col min="1029" max="1029" width="1.625" style="259" customWidth="1"/>
    <col min="1030" max="1030" width="12" style="259" customWidth="1"/>
    <col min="1031" max="1031" width="3.25" style="259" customWidth="1"/>
    <col min="1032" max="1032" width="13.75" style="259" customWidth="1"/>
    <col min="1033" max="1035" width="9" style="259"/>
    <col min="1036" max="1036" width="50.5" style="259" customWidth="1"/>
    <col min="1037" max="1037" width="11" style="259" customWidth="1"/>
    <col min="1038" max="1038" width="10.375" style="259" customWidth="1"/>
    <col min="1039" max="1280" width="9" style="259"/>
    <col min="1281" max="1281" width="5.25" style="259" customWidth="1"/>
    <col min="1282" max="1282" width="27" style="259" customWidth="1"/>
    <col min="1283" max="1283" width="3.5" style="259" customWidth="1"/>
    <col min="1284" max="1284" width="6.625" style="259" customWidth="1"/>
    <col min="1285" max="1285" width="1.625" style="259" customWidth="1"/>
    <col min="1286" max="1286" width="12" style="259" customWidth="1"/>
    <col min="1287" max="1287" width="3.25" style="259" customWidth="1"/>
    <col min="1288" max="1288" width="13.75" style="259" customWidth="1"/>
    <col min="1289" max="1291" width="9" style="259"/>
    <col min="1292" max="1292" width="50.5" style="259" customWidth="1"/>
    <col min="1293" max="1293" width="11" style="259" customWidth="1"/>
    <col min="1294" max="1294" width="10.375" style="259" customWidth="1"/>
    <col min="1295" max="1536" width="9" style="259"/>
    <col min="1537" max="1537" width="5.25" style="259" customWidth="1"/>
    <col min="1538" max="1538" width="27" style="259" customWidth="1"/>
    <col min="1539" max="1539" width="3.5" style="259" customWidth="1"/>
    <col min="1540" max="1540" width="6.625" style="259" customWidth="1"/>
    <col min="1541" max="1541" width="1.625" style="259" customWidth="1"/>
    <col min="1542" max="1542" width="12" style="259" customWidth="1"/>
    <col min="1543" max="1543" width="3.25" style="259" customWidth="1"/>
    <col min="1544" max="1544" width="13.75" style="259" customWidth="1"/>
    <col min="1545" max="1547" width="9" style="259"/>
    <col min="1548" max="1548" width="50.5" style="259" customWidth="1"/>
    <col min="1549" max="1549" width="11" style="259" customWidth="1"/>
    <col min="1550" max="1550" width="10.375" style="259" customWidth="1"/>
    <col min="1551" max="1792" width="9" style="259"/>
    <col min="1793" max="1793" width="5.25" style="259" customWidth="1"/>
    <col min="1794" max="1794" width="27" style="259" customWidth="1"/>
    <col min="1795" max="1795" width="3.5" style="259" customWidth="1"/>
    <col min="1796" max="1796" width="6.625" style="259" customWidth="1"/>
    <col min="1797" max="1797" width="1.625" style="259" customWidth="1"/>
    <col min="1798" max="1798" width="12" style="259" customWidth="1"/>
    <col min="1799" max="1799" width="3.25" style="259" customWidth="1"/>
    <col min="1800" max="1800" width="13.75" style="259" customWidth="1"/>
    <col min="1801" max="1803" width="9" style="259"/>
    <col min="1804" max="1804" width="50.5" style="259" customWidth="1"/>
    <col min="1805" max="1805" width="11" style="259" customWidth="1"/>
    <col min="1806" max="1806" width="10.375" style="259" customWidth="1"/>
    <col min="1807" max="2048" width="9" style="259"/>
    <col min="2049" max="2049" width="5.25" style="259" customWidth="1"/>
    <col min="2050" max="2050" width="27" style="259" customWidth="1"/>
    <col min="2051" max="2051" width="3.5" style="259" customWidth="1"/>
    <col min="2052" max="2052" width="6.625" style="259" customWidth="1"/>
    <col min="2053" max="2053" width="1.625" style="259" customWidth="1"/>
    <col min="2054" max="2054" width="12" style="259" customWidth="1"/>
    <col min="2055" max="2055" width="3.25" style="259" customWidth="1"/>
    <col min="2056" max="2056" width="13.75" style="259" customWidth="1"/>
    <col min="2057" max="2059" width="9" style="259"/>
    <col min="2060" max="2060" width="50.5" style="259" customWidth="1"/>
    <col min="2061" max="2061" width="11" style="259" customWidth="1"/>
    <col min="2062" max="2062" width="10.375" style="259" customWidth="1"/>
    <col min="2063" max="2304" width="9" style="259"/>
    <col min="2305" max="2305" width="5.25" style="259" customWidth="1"/>
    <col min="2306" max="2306" width="27" style="259" customWidth="1"/>
    <col min="2307" max="2307" width="3.5" style="259" customWidth="1"/>
    <col min="2308" max="2308" width="6.625" style="259" customWidth="1"/>
    <col min="2309" max="2309" width="1.625" style="259" customWidth="1"/>
    <col min="2310" max="2310" width="12" style="259" customWidth="1"/>
    <col min="2311" max="2311" width="3.25" style="259" customWidth="1"/>
    <col min="2312" max="2312" width="13.75" style="259" customWidth="1"/>
    <col min="2313" max="2315" width="9" style="259"/>
    <col min="2316" max="2316" width="50.5" style="259" customWidth="1"/>
    <col min="2317" max="2317" width="11" style="259" customWidth="1"/>
    <col min="2318" max="2318" width="10.375" style="259" customWidth="1"/>
    <col min="2319" max="2560" width="9" style="259"/>
    <col min="2561" max="2561" width="5.25" style="259" customWidth="1"/>
    <col min="2562" max="2562" width="27" style="259" customWidth="1"/>
    <col min="2563" max="2563" width="3.5" style="259" customWidth="1"/>
    <col min="2564" max="2564" width="6.625" style="259" customWidth="1"/>
    <col min="2565" max="2565" width="1.625" style="259" customWidth="1"/>
    <col min="2566" max="2566" width="12" style="259" customWidth="1"/>
    <col min="2567" max="2567" width="3.25" style="259" customWidth="1"/>
    <col min="2568" max="2568" width="13.75" style="259" customWidth="1"/>
    <col min="2569" max="2571" width="9" style="259"/>
    <col min="2572" max="2572" width="50.5" style="259" customWidth="1"/>
    <col min="2573" max="2573" width="11" style="259" customWidth="1"/>
    <col min="2574" max="2574" width="10.375" style="259" customWidth="1"/>
    <col min="2575" max="2816" width="9" style="259"/>
    <col min="2817" max="2817" width="5.25" style="259" customWidth="1"/>
    <col min="2818" max="2818" width="27" style="259" customWidth="1"/>
    <col min="2819" max="2819" width="3.5" style="259" customWidth="1"/>
    <col min="2820" max="2820" width="6.625" style="259" customWidth="1"/>
    <col min="2821" max="2821" width="1.625" style="259" customWidth="1"/>
    <col min="2822" max="2822" width="12" style="259" customWidth="1"/>
    <col min="2823" max="2823" width="3.25" style="259" customWidth="1"/>
    <col min="2824" max="2824" width="13.75" style="259" customWidth="1"/>
    <col min="2825" max="2827" width="9" style="259"/>
    <col min="2828" max="2828" width="50.5" style="259" customWidth="1"/>
    <col min="2829" max="2829" width="11" style="259" customWidth="1"/>
    <col min="2830" max="2830" width="10.375" style="259" customWidth="1"/>
    <col min="2831" max="3072" width="9" style="259"/>
    <col min="3073" max="3073" width="5.25" style="259" customWidth="1"/>
    <col min="3074" max="3074" width="27" style="259" customWidth="1"/>
    <col min="3075" max="3075" width="3.5" style="259" customWidth="1"/>
    <col min="3076" max="3076" width="6.625" style="259" customWidth="1"/>
    <col min="3077" max="3077" width="1.625" style="259" customWidth="1"/>
    <col min="3078" max="3078" width="12" style="259" customWidth="1"/>
    <col min="3079" max="3079" width="3.25" style="259" customWidth="1"/>
    <col min="3080" max="3080" width="13.75" style="259" customWidth="1"/>
    <col min="3081" max="3083" width="9" style="259"/>
    <col min="3084" max="3084" width="50.5" style="259" customWidth="1"/>
    <col min="3085" max="3085" width="11" style="259" customWidth="1"/>
    <col min="3086" max="3086" width="10.375" style="259" customWidth="1"/>
    <col min="3087" max="3328" width="9" style="259"/>
    <col min="3329" max="3329" width="5.25" style="259" customWidth="1"/>
    <col min="3330" max="3330" width="27" style="259" customWidth="1"/>
    <col min="3331" max="3331" width="3.5" style="259" customWidth="1"/>
    <col min="3332" max="3332" width="6.625" style="259" customWidth="1"/>
    <col min="3333" max="3333" width="1.625" style="259" customWidth="1"/>
    <col min="3334" max="3334" width="12" style="259" customWidth="1"/>
    <col min="3335" max="3335" width="3.25" style="259" customWidth="1"/>
    <col min="3336" max="3336" width="13.75" style="259" customWidth="1"/>
    <col min="3337" max="3339" width="9" style="259"/>
    <col min="3340" max="3340" width="50.5" style="259" customWidth="1"/>
    <col min="3341" max="3341" width="11" style="259" customWidth="1"/>
    <col min="3342" max="3342" width="10.375" style="259" customWidth="1"/>
    <col min="3343" max="3584" width="9" style="259"/>
    <col min="3585" max="3585" width="5.25" style="259" customWidth="1"/>
    <col min="3586" max="3586" width="27" style="259" customWidth="1"/>
    <col min="3587" max="3587" width="3.5" style="259" customWidth="1"/>
    <col min="3588" max="3588" width="6.625" style="259" customWidth="1"/>
    <col min="3589" max="3589" width="1.625" style="259" customWidth="1"/>
    <col min="3590" max="3590" width="12" style="259" customWidth="1"/>
    <col min="3591" max="3591" width="3.25" style="259" customWidth="1"/>
    <col min="3592" max="3592" width="13.75" style="259" customWidth="1"/>
    <col min="3593" max="3595" width="9" style="259"/>
    <col min="3596" max="3596" width="50.5" style="259" customWidth="1"/>
    <col min="3597" max="3597" width="11" style="259" customWidth="1"/>
    <col min="3598" max="3598" width="10.375" style="259" customWidth="1"/>
    <col min="3599" max="3840" width="9" style="259"/>
    <col min="3841" max="3841" width="5.25" style="259" customWidth="1"/>
    <col min="3842" max="3842" width="27" style="259" customWidth="1"/>
    <col min="3843" max="3843" width="3.5" style="259" customWidth="1"/>
    <col min="3844" max="3844" width="6.625" style="259" customWidth="1"/>
    <col min="3845" max="3845" width="1.625" style="259" customWidth="1"/>
    <col min="3846" max="3846" width="12" style="259" customWidth="1"/>
    <col min="3847" max="3847" width="3.25" style="259" customWidth="1"/>
    <col min="3848" max="3848" width="13.75" style="259" customWidth="1"/>
    <col min="3849" max="3851" width="9" style="259"/>
    <col min="3852" max="3852" width="50.5" style="259" customWidth="1"/>
    <col min="3853" max="3853" width="11" style="259" customWidth="1"/>
    <col min="3854" max="3854" width="10.375" style="259" customWidth="1"/>
    <col min="3855" max="4096" width="9" style="259"/>
    <col min="4097" max="4097" width="5.25" style="259" customWidth="1"/>
    <col min="4098" max="4098" width="27" style="259" customWidth="1"/>
    <col min="4099" max="4099" width="3.5" style="259" customWidth="1"/>
    <col min="4100" max="4100" width="6.625" style="259" customWidth="1"/>
    <col min="4101" max="4101" width="1.625" style="259" customWidth="1"/>
    <col min="4102" max="4102" width="12" style="259" customWidth="1"/>
    <col min="4103" max="4103" width="3.25" style="259" customWidth="1"/>
    <col min="4104" max="4104" width="13.75" style="259" customWidth="1"/>
    <col min="4105" max="4107" width="9" style="259"/>
    <col min="4108" max="4108" width="50.5" style="259" customWidth="1"/>
    <col min="4109" max="4109" width="11" style="259" customWidth="1"/>
    <col min="4110" max="4110" width="10.375" style="259" customWidth="1"/>
    <col min="4111" max="4352" width="9" style="259"/>
    <col min="4353" max="4353" width="5.25" style="259" customWidth="1"/>
    <col min="4354" max="4354" width="27" style="259" customWidth="1"/>
    <col min="4355" max="4355" width="3.5" style="259" customWidth="1"/>
    <col min="4356" max="4356" width="6.625" style="259" customWidth="1"/>
    <col min="4357" max="4357" width="1.625" style="259" customWidth="1"/>
    <col min="4358" max="4358" width="12" style="259" customWidth="1"/>
    <col min="4359" max="4359" width="3.25" style="259" customWidth="1"/>
    <col min="4360" max="4360" width="13.75" style="259" customWidth="1"/>
    <col min="4361" max="4363" width="9" style="259"/>
    <col min="4364" max="4364" width="50.5" style="259" customWidth="1"/>
    <col min="4365" max="4365" width="11" style="259" customWidth="1"/>
    <col min="4366" max="4366" width="10.375" style="259" customWidth="1"/>
    <col min="4367" max="4608" width="9" style="259"/>
    <col min="4609" max="4609" width="5.25" style="259" customWidth="1"/>
    <col min="4610" max="4610" width="27" style="259" customWidth="1"/>
    <col min="4611" max="4611" width="3.5" style="259" customWidth="1"/>
    <col min="4612" max="4612" width="6.625" style="259" customWidth="1"/>
    <col min="4613" max="4613" width="1.625" style="259" customWidth="1"/>
    <col min="4614" max="4614" width="12" style="259" customWidth="1"/>
    <col min="4615" max="4615" width="3.25" style="259" customWidth="1"/>
    <col min="4616" max="4616" width="13.75" style="259" customWidth="1"/>
    <col min="4617" max="4619" width="9" style="259"/>
    <col min="4620" max="4620" width="50.5" style="259" customWidth="1"/>
    <col min="4621" max="4621" width="11" style="259" customWidth="1"/>
    <col min="4622" max="4622" width="10.375" style="259" customWidth="1"/>
    <col min="4623" max="4864" width="9" style="259"/>
    <col min="4865" max="4865" width="5.25" style="259" customWidth="1"/>
    <col min="4866" max="4866" width="27" style="259" customWidth="1"/>
    <col min="4867" max="4867" width="3.5" style="259" customWidth="1"/>
    <col min="4868" max="4868" width="6.625" style="259" customWidth="1"/>
    <col min="4869" max="4869" width="1.625" style="259" customWidth="1"/>
    <col min="4870" max="4870" width="12" style="259" customWidth="1"/>
    <col min="4871" max="4871" width="3.25" style="259" customWidth="1"/>
    <col min="4872" max="4872" width="13.75" style="259" customWidth="1"/>
    <col min="4873" max="4875" width="9" style="259"/>
    <col min="4876" max="4876" width="50.5" style="259" customWidth="1"/>
    <col min="4877" max="4877" width="11" style="259" customWidth="1"/>
    <col min="4878" max="4878" width="10.375" style="259" customWidth="1"/>
    <col min="4879" max="5120" width="9" style="259"/>
    <col min="5121" max="5121" width="5.25" style="259" customWidth="1"/>
    <col min="5122" max="5122" width="27" style="259" customWidth="1"/>
    <col min="5123" max="5123" width="3.5" style="259" customWidth="1"/>
    <col min="5124" max="5124" width="6.625" style="259" customWidth="1"/>
    <col min="5125" max="5125" width="1.625" style="259" customWidth="1"/>
    <col min="5126" max="5126" width="12" style="259" customWidth="1"/>
    <col min="5127" max="5127" width="3.25" style="259" customWidth="1"/>
    <col min="5128" max="5128" width="13.75" style="259" customWidth="1"/>
    <col min="5129" max="5131" width="9" style="259"/>
    <col min="5132" max="5132" width="50.5" style="259" customWidth="1"/>
    <col min="5133" max="5133" width="11" style="259" customWidth="1"/>
    <col min="5134" max="5134" width="10.375" style="259" customWidth="1"/>
    <col min="5135" max="5376" width="9" style="259"/>
    <col min="5377" max="5377" width="5.25" style="259" customWidth="1"/>
    <col min="5378" max="5378" width="27" style="259" customWidth="1"/>
    <col min="5379" max="5379" width="3.5" style="259" customWidth="1"/>
    <col min="5380" max="5380" width="6.625" style="259" customWidth="1"/>
    <col min="5381" max="5381" width="1.625" style="259" customWidth="1"/>
    <col min="5382" max="5382" width="12" style="259" customWidth="1"/>
    <col min="5383" max="5383" width="3.25" style="259" customWidth="1"/>
    <col min="5384" max="5384" width="13.75" style="259" customWidth="1"/>
    <col min="5385" max="5387" width="9" style="259"/>
    <col min="5388" max="5388" width="50.5" style="259" customWidth="1"/>
    <col min="5389" max="5389" width="11" style="259" customWidth="1"/>
    <col min="5390" max="5390" width="10.375" style="259" customWidth="1"/>
    <col min="5391" max="5632" width="9" style="259"/>
    <col min="5633" max="5633" width="5.25" style="259" customWidth="1"/>
    <col min="5634" max="5634" width="27" style="259" customWidth="1"/>
    <col min="5635" max="5635" width="3.5" style="259" customWidth="1"/>
    <col min="5636" max="5636" width="6.625" style="259" customWidth="1"/>
    <col min="5637" max="5637" width="1.625" style="259" customWidth="1"/>
    <col min="5638" max="5638" width="12" style="259" customWidth="1"/>
    <col min="5639" max="5639" width="3.25" style="259" customWidth="1"/>
    <col min="5640" max="5640" width="13.75" style="259" customWidth="1"/>
    <col min="5641" max="5643" width="9" style="259"/>
    <col min="5644" max="5644" width="50.5" style="259" customWidth="1"/>
    <col min="5645" max="5645" width="11" style="259" customWidth="1"/>
    <col min="5646" max="5646" width="10.375" style="259" customWidth="1"/>
    <col min="5647" max="5888" width="9" style="259"/>
    <col min="5889" max="5889" width="5.25" style="259" customWidth="1"/>
    <col min="5890" max="5890" width="27" style="259" customWidth="1"/>
    <col min="5891" max="5891" width="3.5" style="259" customWidth="1"/>
    <col min="5892" max="5892" width="6.625" style="259" customWidth="1"/>
    <col min="5893" max="5893" width="1.625" style="259" customWidth="1"/>
    <col min="5894" max="5894" width="12" style="259" customWidth="1"/>
    <col min="5895" max="5895" width="3.25" style="259" customWidth="1"/>
    <col min="5896" max="5896" width="13.75" style="259" customWidth="1"/>
    <col min="5897" max="5899" width="9" style="259"/>
    <col min="5900" max="5900" width="50.5" style="259" customWidth="1"/>
    <col min="5901" max="5901" width="11" style="259" customWidth="1"/>
    <col min="5902" max="5902" width="10.375" style="259" customWidth="1"/>
    <col min="5903" max="6144" width="9" style="259"/>
    <col min="6145" max="6145" width="5.25" style="259" customWidth="1"/>
    <col min="6146" max="6146" width="27" style="259" customWidth="1"/>
    <col min="6147" max="6147" width="3.5" style="259" customWidth="1"/>
    <col min="6148" max="6148" width="6.625" style="259" customWidth="1"/>
    <col min="6149" max="6149" width="1.625" style="259" customWidth="1"/>
    <col min="6150" max="6150" width="12" style="259" customWidth="1"/>
    <col min="6151" max="6151" width="3.25" style="259" customWidth="1"/>
    <col min="6152" max="6152" width="13.75" style="259" customWidth="1"/>
    <col min="6153" max="6155" width="9" style="259"/>
    <col min="6156" max="6156" width="50.5" style="259" customWidth="1"/>
    <col min="6157" max="6157" width="11" style="259" customWidth="1"/>
    <col min="6158" max="6158" width="10.375" style="259" customWidth="1"/>
    <col min="6159" max="6400" width="9" style="259"/>
    <col min="6401" max="6401" width="5.25" style="259" customWidth="1"/>
    <col min="6402" max="6402" width="27" style="259" customWidth="1"/>
    <col min="6403" max="6403" width="3.5" style="259" customWidth="1"/>
    <col min="6404" max="6404" width="6.625" style="259" customWidth="1"/>
    <col min="6405" max="6405" width="1.625" style="259" customWidth="1"/>
    <col min="6406" max="6406" width="12" style="259" customWidth="1"/>
    <col min="6407" max="6407" width="3.25" style="259" customWidth="1"/>
    <col min="6408" max="6408" width="13.75" style="259" customWidth="1"/>
    <col min="6409" max="6411" width="9" style="259"/>
    <col min="6412" max="6412" width="50.5" style="259" customWidth="1"/>
    <col min="6413" max="6413" width="11" style="259" customWidth="1"/>
    <col min="6414" max="6414" width="10.375" style="259" customWidth="1"/>
    <col min="6415" max="6656" width="9" style="259"/>
    <col min="6657" max="6657" width="5.25" style="259" customWidth="1"/>
    <col min="6658" max="6658" width="27" style="259" customWidth="1"/>
    <col min="6659" max="6659" width="3.5" style="259" customWidth="1"/>
    <col min="6660" max="6660" width="6.625" style="259" customWidth="1"/>
    <col min="6661" max="6661" width="1.625" style="259" customWidth="1"/>
    <col min="6662" max="6662" width="12" style="259" customWidth="1"/>
    <col min="6663" max="6663" width="3.25" style="259" customWidth="1"/>
    <col min="6664" max="6664" width="13.75" style="259" customWidth="1"/>
    <col min="6665" max="6667" width="9" style="259"/>
    <col min="6668" max="6668" width="50.5" style="259" customWidth="1"/>
    <col min="6669" max="6669" width="11" style="259" customWidth="1"/>
    <col min="6670" max="6670" width="10.375" style="259" customWidth="1"/>
    <col min="6671" max="6912" width="9" style="259"/>
    <col min="6913" max="6913" width="5.25" style="259" customWidth="1"/>
    <col min="6914" max="6914" width="27" style="259" customWidth="1"/>
    <col min="6915" max="6915" width="3.5" style="259" customWidth="1"/>
    <col min="6916" max="6916" width="6.625" style="259" customWidth="1"/>
    <col min="6917" max="6917" width="1.625" style="259" customWidth="1"/>
    <col min="6918" max="6918" width="12" style="259" customWidth="1"/>
    <col min="6919" max="6919" width="3.25" style="259" customWidth="1"/>
    <col min="6920" max="6920" width="13.75" style="259" customWidth="1"/>
    <col min="6921" max="6923" width="9" style="259"/>
    <col min="6924" max="6924" width="50.5" style="259" customWidth="1"/>
    <col min="6925" max="6925" width="11" style="259" customWidth="1"/>
    <col min="6926" max="6926" width="10.375" style="259" customWidth="1"/>
    <col min="6927" max="7168" width="9" style="259"/>
    <col min="7169" max="7169" width="5.25" style="259" customWidth="1"/>
    <col min="7170" max="7170" width="27" style="259" customWidth="1"/>
    <col min="7171" max="7171" width="3.5" style="259" customWidth="1"/>
    <col min="7172" max="7172" width="6.625" style="259" customWidth="1"/>
    <col min="7173" max="7173" width="1.625" style="259" customWidth="1"/>
    <col min="7174" max="7174" width="12" style="259" customWidth="1"/>
    <col min="7175" max="7175" width="3.25" style="259" customWidth="1"/>
    <col min="7176" max="7176" width="13.75" style="259" customWidth="1"/>
    <col min="7177" max="7179" width="9" style="259"/>
    <col min="7180" max="7180" width="50.5" style="259" customWidth="1"/>
    <col min="7181" max="7181" width="11" style="259" customWidth="1"/>
    <col min="7182" max="7182" width="10.375" style="259" customWidth="1"/>
    <col min="7183" max="7424" width="9" style="259"/>
    <col min="7425" max="7425" width="5.25" style="259" customWidth="1"/>
    <col min="7426" max="7426" width="27" style="259" customWidth="1"/>
    <col min="7427" max="7427" width="3.5" style="259" customWidth="1"/>
    <col min="7428" max="7428" width="6.625" style="259" customWidth="1"/>
    <col min="7429" max="7429" width="1.625" style="259" customWidth="1"/>
    <col min="7430" max="7430" width="12" style="259" customWidth="1"/>
    <col min="7431" max="7431" width="3.25" style="259" customWidth="1"/>
    <col min="7432" max="7432" width="13.75" style="259" customWidth="1"/>
    <col min="7433" max="7435" width="9" style="259"/>
    <col min="7436" max="7436" width="50.5" style="259" customWidth="1"/>
    <col min="7437" max="7437" width="11" style="259" customWidth="1"/>
    <col min="7438" max="7438" width="10.375" style="259" customWidth="1"/>
    <col min="7439" max="7680" width="9" style="259"/>
    <col min="7681" max="7681" width="5.25" style="259" customWidth="1"/>
    <col min="7682" max="7682" width="27" style="259" customWidth="1"/>
    <col min="7683" max="7683" width="3.5" style="259" customWidth="1"/>
    <col min="7684" max="7684" width="6.625" style="259" customWidth="1"/>
    <col min="7685" max="7685" width="1.625" style="259" customWidth="1"/>
    <col min="7686" max="7686" width="12" style="259" customWidth="1"/>
    <col min="7687" max="7687" width="3.25" style="259" customWidth="1"/>
    <col min="7688" max="7688" width="13.75" style="259" customWidth="1"/>
    <col min="7689" max="7691" width="9" style="259"/>
    <col min="7692" max="7692" width="50.5" style="259" customWidth="1"/>
    <col min="7693" max="7693" width="11" style="259" customWidth="1"/>
    <col min="7694" max="7694" width="10.375" style="259" customWidth="1"/>
    <col min="7695" max="7936" width="9" style="259"/>
    <col min="7937" max="7937" width="5.25" style="259" customWidth="1"/>
    <col min="7938" max="7938" width="27" style="259" customWidth="1"/>
    <col min="7939" max="7939" width="3.5" style="259" customWidth="1"/>
    <col min="7940" max="7940" width="6.625" style="259" customWidth="1"/>
    <col min="7941" max="7941" width="1.625" style="259" customWidth="1"/>
    <col min="7942" max="7942" width="12" style="259" customWidth="1"/>
    <col min="7943" max="7943" width="3.25" style="259" customWidth="1"/>
    <col min="7944" max="7944" width="13.75" style="259" customWidth="1"/>
    <col min="7945" max="7947" width="9" style="259"/>
    <col min="7948" max="7948" width="50.5" style="259" customWidth="1"/>
    <col min="7949" max="7949" width="11" style="259" customWidth="1"/>
    <col min="7950" max="7950" width="10.375" style="259" customWidth="1"/>
    <col min="7951" max="8192" width="9" style="259"/>
    <col min="8193" max="8193" width="5.25" style="259" customWidth="1"/>
    <col min="8194" max="8194" width="27" style="259" customWidth="1"/>
    <col min="8195" max="8195" width="3.5" style="259" customWidth="1"/>
    <col min="8196" max="8196" width="6.625" style="259" customWidth="1"/>
    <col min="8197" max="8197" width="1.625" style="259" customWidth="1"/>
    <col min="8198" max="8198" width="12" style="259" customWidth="1"/>
    <col min="8199" max="8199" width="3.25" style="259" customWidth="1"/>
    <col min="8200" max="8200" width="13.75" style="259" customWidth="1"/>
    <col min="8201" max="8203" width="9" style="259"/>
    <col min="8204" max="8204" width="50.5" style="259" customWidth="1"/>
    <col min="8205" max="8205" width="11" style="259" customWidth="1"/>
    <col min="8206" max="8206" width="10.375" style="259" customWidth="1"/>
    <col min="8207" max="8448" width="9" style="259"/>
    <col min="8449" max="8449" width="5.25" style="259" customWidth="1"/>
    <col min="8450" max="8450" width="27" style="259" customWidth="1"/>
    <col min="8451" max="8451" width="3.5" style="259" customWidth="1"/>
    <col min="8452" max="8452" width="6.625" style="259" customWidth="1"/>
    <col min="8453" max="8453" width="1.625" style="259" customWidth="1"/>
    <col min="8454" max="8454" width="12" style="259" customWidth="1"/>
    <col min="8455" max="8455" width="3.25" style="259" customWidth="1"/>
    <col min="8456" max="8456" width="13.75" style="259" customWidth="1"/>
    <col min="8457" max="8459" width="9" style="259"/>
    <col min="8460" max="8460" width="50.5" style="259" customWidth="1"/>
    <col min="8461" max="8461" width="11" style="259" customWidth="1"/>
    <col min="8462" max="8462" width="10.375" style="259" customWidth="1"/>
    <col min="8463" max="8704" width="9" style="259"/>
    <col min="8705" max="8705" width="5.25" style="259" customWidth="1"/>
    <col min="8706" max="8706" width="27" style="259" customWidth="1"/>
    <col min="8707" max="8707" width="3.5" style="259" customWidth="1"/>
    <col min="8708" max="8708" width="6.625" style="259" customWidth="1"/>
    <col min="8709" max="8709" width="1.625" style="259" customWidth="1"/>
    <col min="8710" max="8710" width="12" style="259" customWidth="1"/>
    <col min="8711" max="8711" width="3.25" style="259" customWidth="1"/>
    <col min="8712" max="8712" width="13.75" style="259" customWidth="1"/>
    <col min="8713" max="8715" width="9" style="259"/>
    <col min="8716" max="8716" width="50.5" style="259" customWidth="1"/>
    <col min="8717" max="8717" width="11" style="259" customWidth="1"/>
    <col min="8718" max="8718" width="10.375" style="259" customWidth="1"/>
    <col min="8719" max="8960" width="9" style="259"/>
    <col min="8961" max="8961" width="5.25" style="259" customWidth="1"/>
    <col min="8962" max="8962" width="27" style="259" customWidth="1"/>
    <col min="8963" max="8963" width="3.5" style="259" customWidth="1"/>
    <col min="8964" max="8964" width="6.625" style="259" customWidth="1"/>
    <col min="8965" max="8965" width="1.625" style="259" customWidth="1"/>
    <col min="8966" max="8966" width="12" style="259" customWidth="1"/>
    <col min="8967" max="8967" width="3.25" style="259" customWidth="1"/>
    <col min="8968" max="8968" width="13.75" style="259" customWidth="1"/>
    <col min="8969" max="8971" width="9" style="259"/>
    <col min="8972" max="8972" width="50.5" style="259" customWidth="1"/>
    <col min="8973" max="8973" width="11" style="259" customWidth="1"/>
    <col min="8974" max="8974" width="10.375" style="259" customWidth="1"/>
    <col min="8975" max="9216" width="9" style="259"/>
    <col min="9217" max="9217" width="5.25" style="259" customWidth="1"/>
    <col min="9218" max="9218" width="27" style="259" customWidth="1"/>
    <col min="9219" max="9219" width="3.5" style="259" customWidth="1"/>
    <col min="9220" max="9220" width="6.625" style="259" customWidth="1"/>
    <col min="9221" max="9221" width="1.625" style="259" customWidth="1"/>
    <col min="9222" max="9222" width="12" style="259" customWidth="1"/>
    <col min="9223" max="9223" width="3.25" style="259" customWidth="1"/>
    <col min="9224" max="9224" width="13.75" style="259" customWidth="1"/>
    <col min="9225" max="9227" width="9" style="259"/>
    <col min="9228" max="9228" width="50.5" style="259" customWidth="1"/>
    <col min="9229" max="9229" width="11" style="259" customWidth="1"/>
    <col min="9230" max="9230" width="10.375" style="259" customWidth="1"/>
    <col min="9231" max="9472" width="9" style="259"/>
    <col min="9473" max="9473" width="5.25" style="259" customWidth="1"/>
    <col min="9474" max="9474" width="27" style="259" customWidth="1"/>
    <col min="9475" max="9475" width="3.5" style="259" customWidth="1"/>
    <col min="9476" max="9476" width="6.625" style="259" customWidth="1"/>
    <col min="9477" max="9477" width="1.625" style="259" customWidth="1"/>
    <col min="9478" max="9478" width="12" style="259" customWidth="1"/>
    <col min="9479" max="9479" width="3.25" style="259" customWidth="1"/>
    <col min="9480" max="9480" width="13.75" style="259" customWidth="1"/>
    <col min="9481" max="9483" width="9" style="259"/>
    <col min="9484" max="9484" width="50.5" style="259" customWidth="1"/>
    <col min="9485" max="9485" width="11" style="259" customWidth="1"/>
    <col min="9486" max="9486" width="10.375" style="259" customWidth="1"/>
    <col min="9487" max="9728" width="9" style="259"/>
    <col min="9729" max="9729" width="5.25" style="259" customWidth="1"/>
    <col min="9730" max="9730" width="27" style="259" customWidth="1"/>
    <col min="9731" max="9731" width="3.5" style="259" customWidth="1"/>
    <col min="9732" max="9732" width="6.625" style="259" customWidth="1"/>
    <col min="9733" max="9733" width="1.625" style="259" customWidth="1"/>
    <col min="9734" max="9734" width="12" style="259" customWidth="1"/>
    <col min="9735" max="9735" width="3.25" style="259" customWidth="1"/>
    <col min="9736" max="9736" width="13.75" style="259" customWidth="1"/>
    <col min="9737" max="9739" width="9" style="259"/>
    <col min="9740" max="9740" width="50.5" style="259" customWidth="1"/>
    <col min="9741" max="9741" width="11" style="259" customWidth="1"/>
    <col min="9742" max="9742" width="10.375" style="259" customWidth="1"/>
    <col min="9743" max="9984" width="9" style="259"/>
    <col min="9985" max="9985" width="5.25" style="259" customWidth="1"/>
    <col min="9986" max="9986" width="27" style="259" customWidth="1"/>
    <col min="9987" max="9987" width="3.5" style="259" customWidth="1"/>
    <col min="9988" max="9988" width="6.625" style="259" customWidth="1"/>
    <col min="9989" max="9989" width="1.625" style="259" customWidth="1"/>
    <col min="9990" max="9990" width="12" style="259" customWidth="1"/>
    <col min="9991" max="9991" width="3.25" style="259" customWidth="1"/>
    <col min="9992" max="9992" width="13.75" style="259" customWidth="1"/>
    <col min="9993" max="9995" width="9" style="259"/>
    <col min="9996" max="9996" width="50.5" style="259" customWidth="1"/>
    <col min="9997" max="9997" width="11" style="259" customWidth="1"/>
    <col min="9998" max="9998" width="10.375" style="259" customWidth="1"/>
    <col min="9999" max="10240" width="9" style="259"/>
    <col min="10241" max="10241" width="5.25" style="259" customWidth="1"/>
    <col min="10242" max="10242" width="27" style="259" customWidth="1"/>
    <col min="10243" max="10243" width="3.5" style="259" customWidth="1"/>
    <col min="10244" max="10244" width="6.625" style="259" customWidth="1"/>
    <col min="10245" max="10245" width="1.625" style="259" customWidth="1"/>
    <col min="10246" max="10246" width="12" style="259" customWidth="1"/>
    <col min="10247" max="10247" width="3.25" style="259" customWidth="1"/>
    <col min="10248" max="10248" width="13.75" style="259" customWidth="1"/>
    <col min="10249" max="10251" width="9" style="259"/>
    <col min="10252" max="10252" width="50.5" style="259" customWidth="1"/>
    <col min="10253" max="10253" width="11" style="259" customWidth="1"/>
    <col min="10254" max="10254" width="10.375" style="259" customWidth="1"/>
    <col min="10255" max="10496" width="9" style="259"/>
    <col min="10497" max="10497" width="5.25" style="259" customWidth="1"/>
    <col min="10498" max="10498" width="27" style="259" customWidth="1"/>
    <col min="10499" max="10499" width="3.5" style="259" customWidth="1"/>
    <col min="10500" max="10500" width="6.625" style="259" customWidth="1"/>
    <col min="10501" max="10501" width="1.625" style="259" customWidth="1"/>
    <col min="10502" max="10502" width="12" style="259" customWidth="1"/>
    <col min="10503" max="10503" width="3.25" style="259" customWidth="1"/>
    <col min="10504" max="10504" width="13.75" style="259" customWidth="1"/>
    <col min="10505" max="10507" width="9" style="259"/>
    <col min="10508" max="10508" width="50.5" style="259" customWidth="1"/>
    <col min="10509" max="10509" width="11" style="259" customWidth="1"/>
    <col min="10510" max="10510" width="10.375" style="259" customWidth="1"/>
    <col min="10511" max="10752" width="9" style="259"/>
    <col min="10753" max="10753" width="5.25" style="259" customWidth="1"/>
    <col min="10754" max="10754" width="27" style="259" customWidth="1"/>
    <col min="10755" max="10755" width="3.5" style="259" customWidth="1"/>
    <col min="10756" max="10756" width="6.625" style="259" customWidth="1"/>
    <col min="10757" max="10757" width="1.625" style="259" customWidth="1"/>
    <col min="10758" max="10758" width="12" style="259" customWidth="1"/>
    <col min="10759" max="10759" width="3.25" style="259" customWidth="1"/>
    <col min="10760" max="10760" width="13.75" style="259" customWidth="1"/>
    <col min="10761" max="10763" width="9" style="259"/>
    <col min="10764" max="10764" width="50.5" style="259" customWidth="1"/>
    <col min="10765" max="10765" width="11" style="259" customWidth="1"/>
    <col min="10766" max="10766" width="10.375" style="259" customWidth="1"/>
    <col min="10767" max="11008" width="9" style="259"/>
    <col min="11009" max="11009" width="5.25" style="259" customWidth="1"/>
    <col min="11010" max="11010" width="27" style="259" customWidth="1"/>
    <col min="11011" max="11011" width="3.5" style="259" customWidth="1"/>
    <col min="11012" max="11012" width="6.625" style="259" customWidth="1"/>
    <col min="11013" max="11013" width="1.625" style="259" customWidth="1"/>
    <col min="11014" max="11014" width="12" style="259" customWidth="1"/>
    <col min="11015" max="11015" width="3.25" style="259" customWidth="1"/>
    <col min="11016" max="11016" width="13.75" style="259" customWidth="1"/>
    <col min="11017" max="11019" width="9" style="259"/>
    <col min="11020" max="11020" width="50.5" style="259" customWidth="1"/>
    <col min="11021" max="11021" width="11" style="259" customWidth="1"/>
    <col min="11022" max="11022" width="10.375" style="259" customWidth="1"/>
    <col min="11023" max="11264" width="9" style="259"/>
    <col min="11265" max="11265" width="5.25" style="259" customWidth="1"/>
    <col min="11266" max="11266" width="27" style="259" customWidth="1"/>
    <col min="11267" max="11267" width="3.5" style="259" customWidth="1"/>
    <col min="11268" max="11268" width="6.625" style="259" customWidth="1"/>
    <col min="11269" max="11269" width="1.625" style="259" customWidth="1"/>
    <col min="11270" max="11270" width="12" style="259" customWidth="1"/>
    <col min="11271" max="11271" width="3.25" style="259" customWidth="1"/>
    <col min="11272" max="11272" width="13.75" style="259" customWidth="1"/>
    <col min="11273" max="11275" width="9" style="259"/>
    <col min="11276" max="11276" width="50.5" style="259" customWidth="1"/>
    <col min="11277" max="11277" width="11" style="259" customWidth="1"/>
    <col min="11278" max="11278" width="10.375" style="259" customWidth="1"/>
    <col min="11279" max="11520" width="9" style="259"/>
    <col min="11521" max="11521" width="5.25" style="259" customWidth="1"/>
    <col min="11522" max="11522" width="27" style="259" customWidth="1"/>
    <col min="11523" max="11523" width="3.5" style="259" customWidth="1"/>
    <col min="11524" max="11524" width="6.625" style="259" customWidth="1"/>
    <col min="11525" max="11525" width="1.625" style="259" customWidth="1"/>
    <col min="11526" max="11526" width="12" style="259" customWidth="1"/>
    <col min="11527" max="11527" width="3.25" style="259" customWidth="1"/>
    <col min="11528" max="11528" width="13.75" style="259" customWidth="1"/>
    <col min="11529" max="11531" width="9" style="259"/>
    <col min="11532" max="11532" width="50.5" style="259" customWidth="1"/>
    <col min="11533" max="11533" width="11" style="259" customWidth="1"/>
    <col min="11534" max="11534" width="10.375" style="259" customWidth="1"/>
    <col min="11535" max="11776" width="9" style="259"/>
    <col min="11777" max="11777" width="5.25" style="259" customWidth="1"/>
    <col min="11778" max="11778" width="27" style="259" customWidth="1"/>
    <col min="11779" max="11779" width="3.5" style="259" customWidth="1"/>
    <col min="11780" max="11780" width="6.625" style="259" customWidth="1"/>
    <col min="11781" max="11781" width="1.625" style="259" customWidth="1"/>
    <col min="11782" max="11782" width="12" style="259" customWidth="1"/>
    <col min="11783" max="11783" width="3.25" style="259" customWidth="1"/>
    <col min="11784" max="11784" width="13.75" style="259" customWidth="1"/>
    <col min="11785" max="11787" width="9" style="259"/>
    <col min="11788" max="11788" width="50.5" style="259" customWidth="1"/>
    <col min="11789" max="11789" width="11" style="259" customWidth="1"/>
    <col min="11790" max="11790" width="10.375" style="259" customWidth="1"/>
    <col min="11791" max="12032" width="9" style="259"/>
    <col min="12033" max="12033" width="5.25" style="259" customWidth="1"/>
    <col min="12034" max="12034" width="27" style="259" customWidth="1"/>
    <col min="12035" max="12035" width="3.5" style="259" customWidth="1"/>
    <col min="12036" max="12036" width="6.625" style="259" customWidth="1"/>
    <col min="12037" max="12037" width="1.625" style="259" customWidth="1"/>
    <col min="12038" max="12038" width="12" style="259" customWidth="1"/>
    <col min="12039" max="12039" width="3.25" style="259" customWidth="1"/>
    <col min="12040" max="12040" width="13.75" style="259" customWidth="1"/>
    <col min="12041" max="12043" width="9" style="259"/>
    <col min="12044" max="12044" width="50.5" style="259" customWidth="1"/>
    <col min="12045" max="12045" width="11" style="259" customWidth="1"/>
    <col min="12046" max="12046" width="10.375" style="259" customWidth="1"/>
    <col min="12047" max="12288" width="9" style="259"/>
    <col min="12289" max="12289" width="5.25" style="259" customWidth="1"/>
    <col min="12290" max="12290" width="27" style="259" customWidth="1"/>
    <col min="12291" max="12291" width="3.5" style="259" customWidth="1"/>
    <col min="12292" max="12292" width="6.625" style="259" customWidth="1"/>
    <col min="12293" max="12293" width="1.625" style="259" customWidth="1"/>
    <col min="12294" max="12294" width="12" style="259" customWidth="1"/>
    <col min="12295" max="12295" width="3.25" style="259" customWidth="1"/>
    <col min="12296" max="12296" width="13.75" style="259" customWidth="1"/>
    <col min="12297" max="12299" width="9" style="259"/>
    <col min="12300" max="12300" width="50.5" style="259" customWidth="1"/>
    <col min="12301" max="12301" width="11" style="259" customWidth="1"/>
    <col min="12302" max="12302" width="10.375" style="259" customWidth="1"/>
    <col min="12303" max="12544" width="9" style="259"/>
    <col min="12545" max="12545" width="5.25" style="259" customWidth="1"/>
    <col min="12546" max="12546" width="27" style="259" customWidth="1"/>
    <col min="12547" max="12547" width="3.5" style="259" customWidth="1"/>
    <col min="12548" max="12548" width="6.625" style="259" customWidth="1"/>
    <col min="12549" max="12549" width="1.625" style="259" customWidth="1"/>
    <col min="12550" max="12550" width="12" style="259" customWidth="1"/>
    <col min="12551" max="12551" width="3.25" style="259" customWidth="1"/>
    <col min="12552" max="12552" width="13.75" style="259" customWidth="1"/>
    <col min="12553" max="12555" width="9" style="259"/>
    <col min="12556" max="12556" width="50.5" style="259" customWidth="1"/>
    <col min="12557" max="12557" width="11" style="259" customWidth="1"/>
    <col min="12558" max="12558" width="10.375" style="259" customWidth="1"/>
    <col min="12559" max="12800" width="9" style="259"/>
    <col min="12801" max="12801" width="5.25" style="259" customWidth="1"/>
    <col min="12802" max="12802" width="27" style="259" customWidth="1"/>
    <col min="12803" max="12803" width="3.5" style="259" customWidth="1"/>
    <col min="12804" max="12804" width="6.625" style="259" customWidth="1"/>
    <col min="12805" max="12805" width="1.625" style="259" customWidth="1"/>
    <col min="12806" max="12806" width="12" style="259" customWidth="1"/>
    <col min="12807" max="12807" width="3.25" style="259" customWidth="1"/>
    <col min="12808" max="12808" width="13.75" style="259" customWidth="1"/>
    <col min="12809" max="12811" width="9" style="259"/>
    <col min="12812" max="12812" width="50.5" style="259" customWidth="1"/>
    <col min="12813" max="12813" width="11" style="259" customWidth="1"/>
    <col min="12814" max="12814" width="10.375" style="259" customWidth="1"/>
    <col min="12815" max="13056" width="9" style="259"/>
    <col min="13057" max="13057" width="5.25" style="259" customWidth="1"/>
    <col min="13058" max="13058" width="27" style="259" customWidth="1"/>
    <col min="13059" max="13059" width="3.5" style="259" customWidth="1"/>
    <col min="13060" max="13060" width="6.625" style="259" customWidth="1"/>
    <col min="13061" max="13061" width="1.625" style="259" customWidth="1"/>
    <col min="13062" max="13062" width="12" style="259" customWidth="1"/>
    <col min="13063" max="13063" width="3.25" style="259" customWidth="1"/>
    <col min="13064" max="13064" width="13.75" style="259" customWidth="1"/>
    <col min="13065" max="13067" width="9" style="259"/>
    <col min="13068" max="13068" width="50.5" style="259" customWidth="1"/>
    <col min="13069" max="13069" width="11" style="259" customWidth="1"/>
    <col min="13070" max="13070" width="10.375" style="259" customWidth="1"/>
    <col min="13071" max="13312" width="9" style="259"/>
    <col min="13313" max="13313" width="5.25" style="259" customWidth="1"/>
    <col min="13314" max="13314" width="27" style="259" customWidth="1"/>
    <col min="13315" max="13315" width="3.5" style="259" customWidth="1"/>
    <col min="13316" max="13316" width="6.625" style="259" customWidth="1"/>
    <col min="13317" max="13317" width="1.625" style="259" customWidth="1"/>
    <col min="13318" max="13318" width="12" style="259" customWidth="1"/>
    <col min="13319" max="13319" width="3.25" style="259" customWidth="1"/>
    <col min="13320" max="13320" width="13.75" style="259" customWidth="1"/>
    <col min="13321" max="13323" width="9" style="259"/>
    <col min="13324" max="13324" width="50.5" style="259" customWidth="1"/>
    <col min="13325" max="13325" width="11" style="259" customWidth="1"/>
    <col min="13326" max="13326" width="10.375" style="259" customWidth="1"/>
    <col min="13327" max="13568" width="9" style="259"/>
    <col min="13569" max="13569" width="5.25" style="259" customWidth="1"/>
    <col min="13570" max="13570" width="27" style="259" customWidth="1"/>
    <col min="13571" max="13571" width="3.5" style="259" customWidth="1"/>
    <col min="13572" max="13572" width="6.625" style="259" customWidth="1"/>
    <col min="13573" max="13573" width="1.625" style="259" customWidth="1"/>
    <col min="13574" max="13574" width="12" style="259" customWidth="1"/>
    <col min="13575" max="13575" width="3.25" style="259" customWidth="1"/>
    <col min="13576" max="13576" width="13.75" style="259" customWidth="1"/>
    <col min="13577" max="13579" width="9" style="259"/>
    <col min="13580" max="13580" width="50.5" style="259" customWidth="1"/>
    <col min="13581" max="13581" width="11" style="259" customWidth="1"/>
    <col min="13582" max="13582" width="10.375" style="259" customWidth="1"/>
    <col min="13583" max="13824" width="9" style="259"/>
    <col min="13825" max="13825" width="5.25" style="259" customWidth="1"/>
    <col min="13826" max="13826" width="27" style="259" customWidth="1"/>
    <col min="13827" max="13827" width="3.5" style="259" customWidth="1"/>
    <col min="13828" max="13828" width="6.625" style="259" customWidth="1"/>
    <col min="13829" max="13829" width="1.625" style="259" customWidth="1"/>
    <col min="13830" max="13830" width="12" style="259" customWidth="1"/>
    <col min="13831" max="13831" width="3.25" style="259" customWidth="1"/>
    <col min="13832" max="13832" width="13.75" style="259" customWidth="1"/>
    <col min="13833" max="13835" width="9" style="259"/>
    <col min="13836" max="13836" width="50.5" style="259" customWidth="1"/>
    <col min="13837" max="13837" width="11" style="259" customWidth="1"/>
    <col min="13838" max="13838" width="10.375" style="259" customWidth="1"/>
    <col min="13839" max="14080" width="9" style="259"/>
    <col min="14081" max="14081" width="5.25" style="259" customWidth="1"/>
    <col min="14082" max="14082" width="27" style="259" customWidth="1"/>
    <col min="14083" max="14083" width="3.5" style="259" customWidth="1"/>
    <col min="14084" max="14084" width="6.625" style="259" customWidth="1"/>
    <col min="14085" max="14085" width="1.625" style="259" customWidth="1"/>
    <col min="14086" max="14086" width="12" style="259" customWidth="1"/>
    <col min="14087" max="14087" width="3.25" style="259" customWidth="1"/>
    <col min="14088" max="14088" width="13.75" style="259" customWidth="1"/>
    <col min="14089" max="14091" width="9" style="259"/>
    <col min="14092" max="14092" width="50.5" style="259" customWidth="1"/>
    <col min="14093" max="14093" width="11" style="259" customWidth="1"/>
    <col min="14094" max="14094" width="10.375" style="259" customWidth="1"/>
    <col min="14095" max="14336" width="9" style="259"/>
    <col min="14337" max="14337" width="5.25" style="259" customWidth="1"/>
    <col min="14338" max="14338" width="27" style="259" customWidth="1"/>
    <col min="14339" max="14339" width="3.5" style="259" customWidth="1"/>
    <col min="14340" max="14340" width="6.625" style="259" customWidth="1"/>
    <col min="14341" max="14341" width="1.625" style="259" customWidth="1"/>
    <col min="14342" max="14342" width="12" style="259" customWidth="1"/>
    <col min="14343" max="14343" width="3.25" style="259" customWidth="1"/>
    <col min="14344" max="14344" width="13.75" style="259" customWidth="1"/>
    <col min="14345" max="14347" width="9" style="259"/>
    <col min="14348" max="14348" width="50.5" style="259" customWidth="1"/>
    <col min="14349" max="14349" width="11" style="259" customWidth="1"/>
    <col min="14350" max="14350" width="10.375" style="259" customWidth="1"/>
    <col min="14351" max="14592" width="9" style="259"/>
    <col min="14593" max="14593" width="5.25" style="259" customWidth="1"/>
    <col min="14594" max="14594" width="27" style="259" customWidth="1"/>
    <col min="14595" max="14595" width="3.5" style="259" customWidth="1"/>
    <col min="14596" max="14596" width="6.625" style="259" customWidth="1"/>
    <col min="14597" max="14597" width="1.625" style="259" customWidth="1"/>
    <col min="14598" max="14598" width="12" style="259" customWidth="1"/>
    <col min="14599" max="14599" width="3.25" style="259" customWidth="1"/>
    <col min="14600" max="14600" width="13.75" style="259" customWidth="1"/>
    <col min="14601" max="14603" width="9" style="259"/>
    <col min="14604" max="14604" width="50.5" style="259" customWidth="1"/>
    <col min="14605" max="14605" width="11" style="259" customWidth="1"/>
    <col min="14606" max="14606" width="10.375" style="259" customWidth="1"/>
    <col min="14607" max="14848" width="9" style="259"/>
    <col min="14849" max="14849" width="5.25" style="259" customWidth="1"/>
    <col min="14850" max="14850" width="27" style="259" customWidth="1"/>
    <col min="14851" max="14851" width="3.5" style="259" customWidth="1"/>
    <col min="14852" max="14852" width="6.625" style="259" customWidth="1"/>
    <col min="14853" max="14853" width="1.625" style="259" customWidth="1"/>
    <col min="14854" max="14854" width="12" style="259" customWidth="1"/>
    <col min="14855" max="14855" width="3.25" style="259" customWidth="1"/>
    <col min="14856" max="14856" width="13.75" style="259" customWidth="1"/>
    <col min="14857" max="14859" width="9" style="259"/>
    <col min="14860" max="14860" width="50.5" style="259" customWidth="1"/>
    <col min="14861" max="14861" width="11" style="259" customWidth="1"/>
    <col min="14862" max="14862" width="10.375" style="259" customWidth="1"/>
    <col min="14863" max="15104" width="9" style="259"/>
    <col min="15105" max="15105" width="5.25" style="259" customWidth="1"/>
    <col min="15106" max="15106" width="27" style="259" customWidth="1"/>
    <col min="15107" max="15107" width="3.5" style="259" customWidth="1"/>
    <col min="15108" max="15108" width="6.625" style="259" customWidth="1"/>
    <col min="15109" max="15109" width="1.625" style="259" customWidth="1"/>
    <col min="15110" max="15110" width="12" style="259" customWidth="1"/>
    <col min="15111" max="15111" width="3.25" style="259" customWidth="1"/>
    <col min="15112" max="15112" width="13.75" style="259" customWidth="1"/>
    <col min="15113" max="15115" width="9" style="259"/>
    <col min="15116" max="15116" width="50.5" style="259" customWidth="1"/>
    <col min="15117" max="15117" width="11" style="259" customWidth="1"/>
    <col min="15118" max="15118" width="10.375" style="259" customWidth="1"/>
    <col min="15119" max="15360" width="9" style="259"/>
    <col min="15361" max="15361" width="5.25" style="259" customWidth="1"/>
    <col min="15362" max="15362" width="27" style="259" customWidth="1"/>
    <col min="15363" max="15363" width="3.5" style="259" customWidth="1"/>
    <col min="15364" max="15364" width="6.625" style="259" customWidth="1"/>
    <col min="15365" max="15365" width="1.625" style="259" customWidth="1"/>
    <col min="15366" max="15366" width="12" style="259" customWidth="1"/>
    <col min="15367" max="15367" width="3.25" style="259" customWidth="1"/>
    <col min="15368" max="15368" width="13.75" style="259" customWidth="1"/>
    <col min="15369" max="15371" width="9" style="259"/>
    <col min="15372" max="15372" width="50.5" style="259" customWidth="1"/>
    <col min="15373" max="15373" width="11" style="259" customWidth="1"/>
    <col min="15374" max="15374" width="10.375" style="259" customWidth="1"/>
    <col min="15375" max="15616" width="9" style="259"/>
    <col min="15617" max="15617" width="5.25" style="259" customWidth="1"/>
    <col min="15618" max="15618" width="27" style="259" customWidth="1"/>
    <col min="15619" max="15619" width="3.5" style="259" customWidth="1"/>
    <col min="15620" max="15620" width="6.625" style="259" customWidth="1"/>
    <col min="15621" max="15621" width="1.625" style="259" customWidth="1"/>
    <col min="15622" max="15622" width="12" style="259" customWidth="1"/>
    <col min="15623" max="15623" width="3.25" style="259" customWidth="1"/>
    <col min="15624" max="15624" width="13.75" style="259" customWidth="1"/>
    <col min="15625" max="15627" width="9" style="259"/>
    <col min="15628" max="15628" width="50.5" style="259" customWidth="1"/>
    <col min="15629" max="15629" width="11" style="259" customWidth="1"/>
    <col min="15630" max="15630" width="10.375" style="259" customWidth="1"/>
    <col min="15631" max="15872" width="9" style="259"/>
    <col min="15873" max="15873" width="5.25" style="259" customWidth="1"/>
    <col min="15874" max="15874" width="27" style="259" customWidth="1"/>
    <col min="15875" max="15875" width="3.5" style="259" customWidth="1"/>
    <col min="15876" max="15876" width="6.625" style="259" customWidth="1"/>
    <col min="15877" max="15877" width="1.625" style="259" customWidth="1"/>
    <col min="15878" max="15878" width="12" style="259" customWidth="1"/>
    <col min="15879" max="15879" width="3.25" style="259" customWidth="1"/>
    <col min="15880" max="15880" width="13.75" style="259" customWidth="1"/>
    <col min="15881" max="15883" width="9" style="259"/>
    <col min="15884" max="15884" width="50.5" style="259" customWidth="1"/>
    <col min="15885" max="15885" width="11" style="259" customWidth="1"/>
    <col min="15886" max="15886" width="10.375" style="259" customWidth="1"/>
    <col min="15887" max="16128" width="9" style="259"/>
    <col min="16129" max="16129" width="5.25" style="259" customWidth="1"/>
    <col min="16130" max="16130" width="27" style="259" customWidth="1"/>
    <col min="16131" max="16131" width="3.5" style="259" customWidth="1"/>
    <col min="16132" max="16132" width="6.625" style="259" customWidth="1"/>
    <col min="16133" max="16133" width="1.625" style="259" customWidth="1"/>
    <col min="16134" max="16134" width="12" style="259" customWidth="1"/>
    <col min="16135" max="16135" width="3.25" style="259" customWidth="1"/>
    <col min="16136" max="16136" width="13.75" style="259" customWidth="1"/>
    <col min="16137" max="16139" width="9" style="259"/>
    <col min="16140" max="16140" width="50.5" style="259" customWidth="1"/>
    <col min="16141" max="16141" width="11" style="259" customWidth="1"/>
    <col min="16142" max="16142" width="10.375" style="259" customWidth="1"/>
    <col min="16143" max="16384" width="9" style="259"/>
  </cols>
  <sheetData>
    <row r="1" spans="1:10">
      <c r="A1" s="134"/>
      <c r="B1" s="135"/>
      <c r="C1" s="102"/>
      <c r="D1" s="109"/>
      <c r="E1" s="102"/>
      <c r="F1" s="101"/>
      <c r="G1" s="102"/>
      <c r="H1" s="101"/>
      <c r="I1" s="137"/>
      <c r="J1" s="137"/>
    </row>
    <row r="2" spans="1:10">
      <c r="A2" s="134"/>
      <c r="B2" s="135"/>
      <c r="C2" s="102"/>
      <c r="D2" s="109"/>
      <c r="E2" s="102"/>
      <c r="F2" s="101"/>
      <c r="G2" s="102"/>
      <c r="H2" s="101"/>
      <c r="I2" s="137"/>
      <c r="J2" s="137"/>
    </row>
    <row r="3" spans="1:10" ht="15.75">
      <c r="A3" s="139"/>
      <c r="B3" s="260" t="s">
        <v>616</v>
      </c>
      <c r="C3" s="141"/>
      <c r="D3" s="142"/>
      <c r="E3" s="141"/>
      <c r="F3" s="103"/>
      <c r="G3" s="141"/>
      <c r="H3" s="103"/>
      <c r="I3" s="261"/>
      <c r="J3" s="261"/>
    </row>
    <row r="4" spans="1:10">
      <c r="A4" s="134"/>
      <c r="B4" s="135"/>
      <c r="C4" s="102"/>
      <c r="D4" s="109"/>
      <c r="E4" s="102"/>
      <c r="F4" s="101"/>
      <c r="G4" s="102"/>
      <c r="H4" s="101"/>
      <c r="I4" s="137"/>
      <c r="J4" s="137"/>
    </row>
    <row r="5" spans="1:10">
      <c r="A5" s="134"/>
      <c r="B5" s="135"/>
      <c r="C5" s="102"/>
      <c r="D5" s="109"/>
      <c r="E5" s="102"/>
      <c r="F5" s="101"/>
      <c r="G5" s="102"/>
      <c r="H5" s="101"/>
      <c r="I5" s="137"/>
      <c r="J5" s="137"/>
    </row>
    <row r="6" spans="1:10">
      <c r="A6" s="134"/>
      <c r="B6" s="135"/>
      <c r="C6" s="102"/>
      <c r="D6" s="109"/>
      <c r="E6" s="102"/>
      <c r="F6" s="101"/>
      <c r="G6" s="102"/>
      <c r="H6" s="101"/>
      <c r="I6" s="137"/>
      <c r="J6" s="137"/>
    </row>
    <row r="7" spans="1:10">
      <c r="A7" s="134"/>
      <c r="B7" s="135"/>
      <c r="C7" s="102"/>
      <c r="D7" s="109"/>
      <c r="E7" s="102"/>
      <c r="F7" s="101"/>
      <c r="G7" s="102"/>
      <c r="H7" s="101"/>
      <c r="I7" s="137"/>
      <c r="J7" s="137"/>
    </row>
    <row r="8" spans="1:10">
      <c r="A8" s="134"/>
      <c r="B8" s="135" t="s">
        <v>555</v>
      </c>
      <c r="C8" s="102"/>
      <c r="D8" s="109"/>
      <c r="E8" s="102"/>
      <c r="F8" s="101"/>
      <c r="G8" s="102"/>
      <c r="H8" s="101"/>
      <c r="I8" s="137"/>
      <c r="J8" s="137"/>
    </row>
    <row r="9" spans="1:10">
      <c r="A9" s="134"/>
      <c r="B9" s="135"/>
      <c r="C9" s="102"/>
      <c r="D9" s="109"/>
      <c r="E9" s="102"/>
      <c r="F9" s="101"/>
      <c r="G9" s="102"/>
      <c r="H9" s="101">
        <f>H72</f>
        <v>0</v>
      </c>
      <c r="I9" s="137"/>
      <c r="J9" s="137"/>
    </row>
    <row r="10" spans="1:10">
      <c r="A10" s="134"/>
      <c r="B10" s="135"/>
      <c r="C10" s="102"/>
      <c r="D10" s="109"/>
      <c r="E10" s="102"/>
      <c r="F10" s="101"/>
      <c r="G10" s="102"/>
      <c r="H10" s="101"/>
      <c r="I10" s="137"/>
      <c r="J10" s="137"/>
    </row>
    <row r="11" spans="1:10">
      <c r="A11" s="134"/>
      <c r="B11" s="135"/>
      <c r="C11" s="102"/>
      <c r="D11" s="109"/>
      <c r="E11" s="102"/>
      <c r="F11" s="101"/>
      <c r="G11" s="102"/>
      <c r="H11" s="101"/>
      <c r="I11" s="137"/>
      <c r="J11" s="137"/>
    </row>
    <row r="12" spans="1:10">
      <c r="A12" s="134"/>
      <c r="B12" s="135"/>
      <c r="C12" s="102"/>
      <c r="D12" s="109"/>
      <c r="E12" s="102"/>
      <c r="F12" s="101"/>
      <c r="G12" s="102"/>
      <c r="H12" s="101"/>
      <c r="I12" s="137"/>
      <c r="J12" s="137"/>
    </row>
    <row r="13" spans="1:10">
      <c r="A13" s="134"/>
      <c r="B13" s="135" t="s">
        <v>556</v>
      </c>
      <c r="C13" s="102"/>
      <c r="D13" s="109"/>
      <c r="E13" s="102"/>
      <c r="F13" s="101"/>
      <c r="G13" s="102"/>
      <c r="H13" s="101"/>
      <c r="I13" s="137"/>
      <c r="J13" s="137"/>
    </row>
    <row r="14" spans="1:10">
      <c r="A14" s="134"/>
      <c r="B14" s="135"/>
      <c r="C14" s="102"/>
      <c r="D14" s="109"/>
      <c r="E14" s="102"/>
      <c r="F14" s="101"/>
      <c r="G14" s="102"/>
      <c r="H14" s="101">
        <f>H96</f>
        <v>0</v>
      </c>
      <c r="I14" s="137"/>
      <c r="J14" s="137"/>
    </row>
    <row r="15" spans="1:10">
      <c r="A15" s="134"/>
      <c r="B15" s="135"/>
      <c r="C15" s="102"/>
      <c r="D15" s="109"/>
      <c r="E15" s="102"/>
      <c r="F15" s="101"/>
      <c r="G15" s="102"/>
      <c r="H15" s="101"/>
      <c r="I15" s="137"/>
      <c r="J15" s="137"/>
    </row>
    <row r="16" spans="1:10">
      <c r="A16" s="134"/>
      <c r="B16" s="135"/>
      <c r="C16" s="102"/>
      <c r="D16" s="109"/>
      <c r="E16" s="102"/>
      <c r="F16" s="101"/>
      <c r="G16" s="102"/>
      <c r="H16" s="101"/>
      <c r="I16" s="137"/>
      <c r="J16" s="137"/>
    </row>
    <row r="17" spans="1:10">
      <c r="A17" s="134"/>
      <c r="B17" s="135"/>
      <c r="C17" s="102"/>
      <c r="D17" s="109"/>
      <c r="E17" s="102"/>
      <c r="F17" s="101"/>
      <c r="G17" s="102"/>
      <c r="H17" s="101"/>
      <c r="I17" s="137"/>
      <c r="J17" s="137"/>
    </row>
    <row r="18" spans="1:10">
      <c r="A18" s="134"/>
      <c r="B18" s="135" t="s">
        <v>557</v>
      </c>
      <c r="C18" s="102"/>
      <c r="D18" s="109"/>
      <c r="E18" s="102"/>
      <c r="F18" s="101"/>
      <c r="G18" s="102"/>
      <c r="H18" s="101"/>
      <c r="I18" s="137"/>
      <c r="J18" s="137"/>
    </row>
    <row r="19" spans="1:10">
      <c r="A19" s="134"/>
      <c r="B19" s="135"/>
      <c r="C19" s="102"/>
      <c r="D19" s="109"/>
      <c r="E19" s="102"/>
      <c r="F19" s="101"/>
      <c r="G19" s="102"/>
      <c r="H19" s="101">
        <f>H104</f>
        <v>0</v>
      </c>
      <c r="I19" s="137"/>
      <c r="J19" s="137"/>
    </row>
    <row r="20" spans="1:10">
      <c r="A20" s="134"/>
      <c r="B20" s="135"/>
      <c r="C20" s="102"/>
      <c r="D20" s="109"/>
      <c r="E20" s="102"/>
      <c r="F20" s="101"/>
      <c r="G20" s="102"/>
      <c r="H20" s="101"/>
      <c r="I20" s="137"/>
      <c r="J20" s="137"/>
    </row>
    <row r="21" spans="1:10">
      <c r="A21" s="134"/>
      <c r="B21" s="135"/>
      <c r="C21" s="102"/>
      <c r="D21" s="109"/>
      <c r="E21" s="102"/>
      <c r="F21" s="101"/>
      <c r="G21" s="102"/>
      <c r="H21" s="101"/>
      <c r="I21" s="137"/>
      <c r="J21" s="137"/>
    </row>
    <row r="22" spans="1:10">
      <c r="A22" s="134"/>
      <c r="B22" s="135"/>
      <c r="C22" s="102"/>
      <c r="D22" s="109"/>
      <c r="E22" s="102"/>
      <c r="F22" s="101"/>
      <c r="G22" s="102"/>
      <c r="H22" s="101"/>
      <c r="I22" s="137"/>
      <c r="J22" s="137"/>
    </row>
    <row r="23" spans="1:10">
      <c r="A23" s="134"/>
      <c r="B23" s="135" t="s">
        <v>558</v>
      </c>
      <c r="C23" s="102"/>
      <c r="D23" s="109"/>
      <c r="E23" s="102"/>
      <c r="F23" s="101"/>
      <c r="G23" s="102"/>
      <c r="H23" s="101"/>
      <c r="I23" s="137"/>
      <c r="J23" s="137"/>
    </row>
    <row r="24" spans="1:10">
      <c r="A24" s="134"/>
      <c r="B24" s="135"/>
      <c r="C24" s="102"/>
      <c r="D24" s="109"/>
      <c r="E24" s="102"/>
      <c r="F24" s="101"/>
      <c r="G24" s="102"/>
      <c r="H24" s="101">
        <f>H117</f>
        <v>0</v>
      </c>
      <c r="I24" s="137"/>
      <c r="J24" s="137"/>
    </row>
    <row r="25" spans="1:10">
      <c r="A25" s="134"/>
      <c r="B25" s="135"/>
      <c r="C25" s="102"/>
      <c r="D25" s="109"/>
      <c r="E25" s="102"/>
      <c r="F25" s="101"/>
      <c r="G25" s="102"/>
      <c r="H25" s="101"/>
      <c r="I25" s="137"/>
      <c r="J25" s="137"/>
    </row>
    <row r="26" spans="1:10">
      <c r="A26" s="134"/>
      <c r="B26" s="135"/>
      <c r="C26" s="102"/>
      <c r="D26" s="109"/>
      <c r="E26" s="102"/>
      <c r="F26" s="101"/>
      <c r="G26" s="102"/>
      <c r="H26" s="101"/>
      <c r="I26" s="137"/>
      <c r="J26" s="137"/>
    </row>
    <row r="27" spans="1:10">
      <c r="A27" s="134"/>
      <c r="B27" s="135"/>
      <c r="C27" s="102"/>
      <c r="D27" s="109"/>
      <c r="E27" s="102"/>
      <c r="F27" s="101"/>
      <c r="G27" s="102"/>
      <c r="H27" s="101"/>
      <c r="I27" s="137"/>
      <c r="J27" s="137"/>
    </row>
    <row r="28" spans="1:10" ht="15.75">
      <c r="A28" s="137"/>
      <c r="B28" s="135"/>
      <c r="C28" s="138"/>
      <c r="D28" s="138"/>
      <c r="E28" s="138"/>
      <c r="F28" s="101"/>
      <c r="G28" s="102"/>
      <c r="H28" s="103"/>
      <c r="I28" s="137"/>
      <c r="J28" s="137"/>
    </row>
    <row r="29" spans="1:10">
      <c r="A29" s="134"/>
      <c r="B29" s="135"/>
      <c r="C29" s="102"/>
      <c r="D29" s="109"/>
      <c r="E29" s="102"/>
      <c r="F29" s="101"/>
      <c r="G29" s="102"/>
      <c r="H29" s="101"/>
      <c r="I29" s="137"/>
      <c r="J29" s="137"/>
    </row>
    <row r="30" spans="1:10">
      <c r="A30" s="139"/>
      <c r="B30" s="140"/>
      <c r="C30" s="141" t="s">
        <v>617</v>
      </c>
      <c r="D30" s="142"/>
      <c r="E30" s="141"/>
      <c r="F30" s="103"/>
      <c r="G30" s="141"/>
      <c r="H30" s="103">
        <f>SUM(H7:H27)</f>
        <v>0</v>
      </c>
      <c r="I30" s="137"/>
      <c r="J30" s="137"/>
    </row>
    <row r="31" spans="1:10">
      <c r="A31" s="134"/>
      <c r="B31" s="135"/>
      <c r="C31" s="102"/>
      <c r="D31" s="109"/>
      <c r="E31" s="102"/>
      <c r="F31" s="101"/>
      <c r="G31" s="102"/>
      <c r="H31" s="101"/>
      <c r="I31" s="137"/>
      <c r="J31" s="137"/>
    </row>
    <row r="32" spans="1:10">
      <c r="A32" s="134"/>
      <c r="B32" s="135"/>
      <c r="C32" s="102"/>
      <c r="D32" s="109"/>
      <c r="E32" s="102"/>
      <c r="F32" s="101"/>
      <c r="G32" s="102"/>
      <c r="H32" s="101"/>
      <c r="I32" s="137"/>
      <c r="J32" s="137"/>
    </row>
    <row r="33" spans="1:10">
      <c r="A33" s="134"/>
      <c r="B33" s="135"/>
      <c r="C33" s="102"/>
      <c r="D33" s="109"/>
      <c r="E33" s="102"/>
      <c r="F33" s="101"/>
      <c r="G33" s="102"/>
      <c r="H33" s="101"/>
      <c r="I33" s="137"/>
      <c r="J33" s="137"/>
    </row>
    <row r="34" spans="1:10">
      <c r="A34" s="134"/>
      <c r="B34" s="135"/>
      <c r="C34" s="102"/>
      <c r="D34" s="109"/>
      <c r="E34" s="102"/>
      <c r="F34" s="101"/>
      <c r="G34" s="102"/>
      <c r="H34" s="101"/>
      <c r="I34" s="137"/>
      <c r="J34" s="137"/>
    </row>
    <row r="35" spans="1:10">
      <c r="A35" s="134"/>
      <c r="B35" s="137"/>
      <c r="C35" s="141"/>
      <c r="D35" s="142"/>
      <c r="E35" s="141"/>
      <c r="F35" s="101"/>
      <c r="G35" s="102"/>
      <c r="H35" s="101"/>
      <c r="I35" s="137"/>
      <c r="J35" s="137"/>
    </row>
    <row r="36" spans="1:10">
      <c r="A36" s="134"/>
      <c r="B36" s="137"/>
      <c r="C36" s="141"/>
      <c r="D36" s="142"/>
      <c r="E36" s="141"/>
      <c r="F36" s="101"/>
      <c r="G36" s="102"/>
      <c r="H36" s="101"/>
      <c r="I36" s="137"/>
      <c r="J36" s="137"/>
    </row>
    <row r="37" spans="1:10">
      <c r="A37" s="134"/>
      <c r="B37" s="137"/>
      <c r="C37" s="141"/>
      <c r="D37" s="142"/>
      <c r="E37" s="141"/>
      <c r="F37" s="101"/>
      <c r="G37" s="102"/>
      <c r="H37" s="101"/>
      <c r="I37" s="137"/>
      <c r="J37" s="137"/>
    </row>
    <row r="38" spans="1:10">
      <c r="A38" s="134"/>
      <c r="B38" s="137"/>
      <c r="C38" s="141"/>
      <c r="D38" s="142"/>
      <c r="E38" s="141"/>
      <c r="F38" s="101"/>
      <c r="G38" s="102"/>
      <c r="H38" s="101"/>
      <c r="I38" s="137"/>
      <c r="J38" s="137"/>
    </row>
    <row r="39" spans="1:10">
      <c r="A39" s="134"/>
      <c r="B39" s="137"/>
      <c r="C39" s="141"/>
      <c r="D39" s="142"/>
      <c r="E39" s="141"/>
      <c r="F39" s="101"/>
      <c r="G39" s="102"/>
      <c r="H39" s="101"/>
      <c r="I39" s="137"/>
      <c r="J39" s="137"/>
    </row>
    <row r="40" spans="1:10">
      <c r="A40" s="134"/>
      <c r="B40" s="137"/>
      <c r="C40" s="141"/>
      <c r="D40" s="142"/>
      <c r="E40" s="141"/>
      <c r="F40" s="101"/>
      <c r="G40" s="102"/>
      <c r="H40" s="101"/>
      <c r="I40" s="137"/>
      <c r="J40" s="137"/>
    </row>
    <row r="41" spans="1:10">
      <c r="A41" s="134"/>
      <c r="B41" s="137"/>
      <c r="C41" s="141"/>
      <c r="D41" s="142"/>
      <c r="E41" s="141"/>
      <c r="F41" s="101"/>
      <c r="G41" s="102"/>
      <c r="H41" s="101"/>
      <c r="I41" s="137"/>
      <c r="J41" s="137"/>
    </row>
    <row r="42" spans="1:10">
      <c r="A42" s="134"/>
      <c r="B42" s="137"/>
      <c r="C42" s="141"/>
      <c r="D42" s="142"/>
      <c r="E42" s="141"/>
      <c r="F42" s="101"/>
      <c r="G42" s="102"/>
      <c r="H42" s="101"/>
      <c r="I42" s="137"/>
      <c r="J42" s="137"/>
    </row>
    <row r="43" spans="1:10">
      <c r="A43" s="134"/>
      <c r="B43" s="137"/>
      <c r="C43" s="141"/>
      <c r="D43" s="142"/>
      <c r="E43" s="141"/>
      <c r="F43" s="101"/>
      <c r="G43" s="102"/>
      <c r="H43" s="101"/>
      <c r="I43" s="137"/>
      <c r="J43" s="137"/>
    </row>
    <row r="44" spans="1:10">
      <c r="A44" s="134"/>
      <c r="B44" s="137"/>
      <c r="C44" s="141"/>
      <c r="D44" s="142"/>
      <c r="E44" s="141"/>
      <c r="F44" s="101"/>
      <c r="G44" s="102"/>
      <c r="H44" s="101"/>
      <c r="I44" s="137"/>
      <c r="J44" s="137"/>
    </row>
    <row r="45" spans="1:10">
      <c r="A45" s="134"/>
      <c r="B45" s="137"/>
      <c r="C45" s="141"/>
      <c r="D45" s="142"/>
      <c r="E45" s="141"/>
      <c r="F45" s="101"/>
      <c r="G45" s="102"/>
      <c r="H45" s="101"/>
      <c r="I45" s="137"/>
      <c r="J45" s="137"/>
    </row>
    <row r="46" spans="1:10">
      <c r="A46" s="134"/>
      <c r="B46" s="137"/>
      <c r="C46" s="141"/>
      <c r="D46" s="142"/>
      <c r="E46" s="141"/>
      <c r="F46" s="101"/>
      <c r="G46" s="102"/>
      <c r="H46" s="101"/>
      <c r="I46" s="137"/>
      <c r="J46" s="137"/>
    </row>
    <row r="47" spans="1:10">
      <c r="A47" s="134"/>
      <c r="B47" s="137"/>
      <c r="C47" s="141"/>
      <c r="D47" s="142"/>
      <c r="E47" s="141"/>
      <c r="F47" s="101"/>
      <c r="G47" s="102"/>
      <c r="H47" s="101"/>
      <c r="I47" s="137"/>
      <c r="J47" s="137"/>
    </row>
    <row r="48" spans="1:10">
      <c r="A48" s="134"/>
      <c r="B48" s="137"/>
      <c r="C48" s="141"/>
      <c r="D48" s="142"/>
      <c r="E48" s="141"/>
      <c r="F48" s="101"/>
      <c r="G48" s="102"/>
      <c r="H48" s="101"/>
      <c r="I48" s="137"/>
      <c r="J48" s="137"/>
    </row>
    <row r="49" spans="1:10">
      <c r="A49" s="134"/>
      <c r="B49" s="137"/>
      <c r="C49" s="141"/>
      <c r="D49" s="142"/>
      <c r="E49" s="141"/>
      <c r="F49" s="101"/>
      <c r="G49" s="102"/>
      <c r="H49" s="101"/>
      <c r="I49" s="137"/>
      <c r="J49" s="137"/>
    </row>
    <row r="50" spans="1:10">
      <c r="A50" s="134"/>
      <c r="B50" s="137"/>
      <c r="C50" s="141"/>
      <c r="D50" s="142"/>
      <c r="E50" s="141"/>
      <c r="F50" s="101"/>
      <c r="G50" s="102"/>
      <c r="H50" s="101"/>
      <c r="I50" s="137"/>
      <c r="J50" s="137"/>
    </row>
    <row r="51" spans="1:10">
      <c r="A51" s="134"/>
      <c r="B51" s="137"/>
      <c r="C51" s="141"/>
      <c r="D51" s="142"/>
      <c r="E51" s="141"/>
      <c r="F51" s="101"/>
      <c r="G51" s="102"/>
      <c r="H51" s="101"/>
      <c r="I51" s="137"/>
      <c r="J51" s="137"/>
    </row>
    <row r="52" spans="1:10">
      <c r="A52" s="134"/>
      <c r="B52" s="137"/>
      <c r="C52" s="141"/>
      <c r="D52" s="142"/>
      <c r="E52" s="141"/>
      <c r="F52" s="101"/>
      <c r="G52" s="102"/>
      <c r="H52" s="101"/>
      <c r="I52" s="137"/>
      <c r="J52" s="137"/>
    </row>
    <row r="53" spans="1:10" ht="15.75">
      <c r="A53" s="262" t="s">
        <v>560</v>
      </c>
      <c r="B53" s="135"/>
      <c r="C53" s="102"/>
      <c r="D53" s="109"/>
      <c r="E53" s="102"/>
      <c r="F53" s="101"/>
      <c r="G53" s="102"/>
      <c r="H53" s="101"/>
      <c r="I53" s="137"/>
      <c r="J53" s="137"/>
    </row>
    <row r="54" spans="1:10">
      <c r="A54" s="134"/>
      <c r="B54" s="263"/>
      <c r="C54" s="102"/>
      <c r="D54" s="109"/>
      <c r="E54" s="102"/>
      <c r="F54" s="101"/>
      <c r="G54" s="102"/>
      <c r="H54" s="101"/>
      <c r="I54" s="137"/>
      <c r="J54" s="137"/>
    </row>
    <row r="55" spans="1:10" ht="38.25">
      <c r="A55" s="134" t="s">
        <v>561</v>
      </c>
      <c r="B55" s="264" t="s">
        <v>562</v>
      </c>
      <c r="C55" s="102" t="s">
        <v>563</v>
      </c>
      <c r="D55" s="162">
        <v>13.98</v>
      </c>
      <c r="E55" s="102"/>
      <c r="F55" s="163"/>
      <c r="G55" s="266"/>
      <c r="H55" s="101">
        <f>D55*F55</f>
        <v>0</v>
      </c>
      <c r="I55" s="137"/>
      <c r="J55" s="137"/>
    </row>
    <row r="56" spans="1:10">
      <c r="A56" s="134"/>
      <c r="B56" s="264"/>
      <c r="C56" s="102"/>
      <c r="D56" s="162"/>
      <c r="E56" s="102"/>
      <c r="F56" s="101"/>
      <c r="G56" s="266"/>
      <c r="H56" s="101"/>
      <c r="I56" s="137"/>
      <c r="J56" s="137"/>
    </row>
    <row r="57" spans="1:10" ht="63.75">
      <c r="A57" s="134" t="s">
        <v>564</v>
      </c>
      <c r="B57" s="264" t="s">
        <v>565</v>
      </c>
      <c r="C57" s="102" t="s">
        <v>566</v>
      </c>
      <c r="D57" s="162">
        <v>13.98</v>
      </c>
      <c r="E57" s="102"/>
      <c r="F57" s="163"/>
      <c r="G57" s="266"/>
      <c r="H57" s="101">
        <f>D57*F57</f>
        <v>0</v>
      </c>
      <c r="I57" s="137"/>
      <c r="J57" s="137"/>
    </row>
    <row r="58" spans="1:10">
      <c r="A58" s="134"/>
      <c r="B58" s="264"/>
      <c r="C58" s="102"/>
      <c r="D58" s="162"/>
      <c r="E58" s="102"/>
      <c r="F58" s="101"/>
      <c r="G58" s="266"/>
      <c r="H58" s="101"/>
      <c r="I58" s="137"/>
      <c r="J58" s="137"/>
    </row>
    <row r="59" spans="1:10" ht="63.75">
      <c r="A59" s="134" t="s">
        <v>567</v>
      </c>
      <c r="B59" s="264" t="s">
        <v>568</v>
      </c>
      <c r="C59" s="102" t="s">
        <v>7</v>
      </c>
      <c r="D59" s="162">
        <v>13.98</v>
      </c>
      <c r="E59" s="102"/>
      <c r="F59" s="163"/>
      <c r="G59" s="266"/>
      <c r="H59" s="101">
        <f>D59*F59</f>
        <v>0</v>
      </c>
      <c r="I59" s="137"/>
      <c r="J59" s="137"/>
    </row>
    <row r="60" spans="1:10">
      <c r="A60" s="134"/>
      <c r="B60" s="264"/>
      <c r="C60" s="102"/>
      <c r="D60" s="162"/>
      <c r="E60" s="102"/>
      <c r="F60" s="101"/>
      <c r="G60" s="266"/>
      <c r="H60" s="101"/>
      <c r="I60" s="137"/>
      <c r="J60" s="137"/>
    </row>
    <row r="61" spans="1:10" ht="25.5">
      <c r="A61" s="134" t="s">
        <v>569</v>
      </c>
      <c r="B61" s="264" t="s">
        <v>570</v>
      </c>
      <c r="C61" s="102" t="s">
        <v>566</v>
      </c>
      <c r="D61" s="162">
        <v>1</v>
      </c>
      <c r="E61" s="102"/>
      <c r="F61" s="163"/>
      <c r="G61" s="266"/>
      <c r="H61" s="101">
        <f>D61*F61</f>
        <v>0</v>
      </c>
      <c r="I61" s="137"/>
      <c r="J61" s="137"/>
    </row>
    <row r="62" spans="1:10">
      <c r="A62" s="134"/>
      <c r="B62" s="264"/>
      <c r="C62" s="102"/>
      <c r="D62" s="162"/>
      <c r="E62" s="102"/>
      <c r="F62" s="265"/>
      <c r="G62" s="266"/>
      <c r="H62" s="101"/>
      <c r="I62" s="137"/>
      <c r="J62" s="137"/>
    </row>
    <row r="63" spans="1:10" ht="38.25">
      <c r="A63" s="134" t="s">
        <v>571</v>
      </c>
      <c r="B63" s="264" t="s">
        <v>572</v>
      </c>
      <c r="C63" s="102" t="s">
        <v>566</v>
      </c>
      <c r="D63" s="162">
        <v>1</v>
      </c>
      <c r="E63" s="102"/>
      <c r="F63" s="163"/>
      <c r="G63" s="266"/>
      <c r="H63" s="101">
        <f>D63*F63</f>
        <v>0</v>
      </c>
      <c r="I63" s="137"/>
      <c r="J63" s="137"/>
    </row>
    <row r="64" spans="1:10">
      <c r="A64" s="259"/>
      <c r="B64" s="264"/>
      <c r="C64" s="267"/>
      <c r="D64" s="267"/>
      <c r="E64" s="267"/>
      <c r="F64" s="268"/>
      <c r="G64" s="266"/>
      <c r="H64" s="101"/>
      <c r="I64" s="137"/>
      <c r="J64" s="137"/>
    </row>
    <row r="65" spans="1:10" ht="63.75">
      <c r="A65" s="134" t="s">
        <v>573</v>
      </c>
      <c r="B65" s="269" t="s">
        <v>574</v>
      </c>
      <c r="C65" s="102" t="s">
        <v>566</v>
      </c>
      <c r="D65" s="162">
        <v>1</v>
      </c>
      <c r="E65" s="102"/>
      <c r="F65" s="163"/>
      <c r="G65" s="266"/>
      <c r="H65" s="101">
        <f>D65*F65</f>
        <v>0</v>
      </c>
      <c r="I65" s="137"/>
      <c r="J65" s="137"/>
    </row>
    <row r="66" spans="1:10">
      <c r="A66" s="134"/>
      <c r="B66" s="264"/>
      <c r="C66" s="102"/>
      <c r="D66" s="162"/>
      <c r="E66" s="102"/>
      <c r="F66" s="101"/>
      <c r="G66" s="266"/>
      <c r="H66" s="101"/>
      <c r="I66" s="137"/>
      <c r="J66" s="137"/>
    </row>
    <row r="67" spans="1:10" ht="76.5">
      <c r="A67" s="134" t="s">
        <v>575</v>
      </c>
      <c r="B67" s="269" t="s">
        <v>618</v>
      </c>
      <c r="C67" s="109"/>
      <c r="D67" s="109"/>
      <c r="E67" s="109"/>
      <c r="F67" s="265"/>
      <c r="G67" s="266"/>
      <c r="H67" s="101"/>
      <c r="I67" s="137"/>
      <c r="J67" s="137"/>
    </row>
    <row r="68" spans="1:10">
      <c r="A68" s="259"/>
      <c r="B68" s="264"/>
      <c r="C68" s="270"/>
      <c r="D68" s="270"/>
      <c r="E68" s="270"/>
      <c r="F68" s="265"/>
      <c r="G68" s="266"/>
      <c r="H68" s="101"/>
      <c r="I68" s="137"/>
      <c r="J68" s="137"/>
    </row>
    <row r="69" spans="1:10">
      <c r="A69" s="134"/>
      <c r="B69" s="264" t="s">
        <v>577</v>
      </c>
      <c r="C69" s="270" t="s">
        <v>578</v>
      </c>
      <c r="D69" s="162">
        <v>13.98</v>
      </c>
      <c r="E69" s="270"/>
      <c r="F69" s="163"/>
      <c r="G69" s="266"/>
      <c r="H69" s="101">
        <f>D69*F69</f>
        <v>0</v>
      </c>
      <c r="I69" s="137"/>
      <c r="J69" s="137"/>
    </row>
    <row r="70" spans="1:10">
      <c r="A70" s="134"/>
      <c r="B70" s="264" t="s">
        <v>579</v>
      </c>
      <c r="C70" s="270" t="s">
        <v>578</v>
      </c>
      <c r="D70" s="162">
        <v>13.98</v>
      </c>
      <c r="E70" s="270"/>
      <c r="F70" s="163"/>
      <c r="G70" s="266"/>
      <c r="H70" s="101">
        <f>D70*F70</f>
        <v>0</v>
      </c>
      <c r="I70" s="137"/>
      <c r="J70" s="137"/>
    </row>
    <row r="71" spans="1:10">
      <c r="A71" s="135"/>
      <c r="B71" s="137"/>
      <c r="C71" s="137"/>
      <c r="D71" s="137"/>
      <c r="E71" s="271"/>
      <c r="F71" s="265"/>
      <c r="G71" s="137"/>
      <c r="H71" s="265"/>
      <c r="I71" s="137"/>
      <c r="J71" s="137"/>
    </row>
    <row r="72" spans="1:10">
      <c r="A72" s="134"/>
      <c r="B72" s="272" t="s">
        <v>580</v>
      </c>
      <c r="C72" s="102"/>
      <c r="D72" s="109"/>
      <c r="E72" s="102"/>
      <c r="F72" s="101"/>
      <c r="G72" s="102"/>
      <c r="H72" s="103">
        <f>SUM(H55:H70)</f>
        <v>0</v>
      </c>
      <c r="I72" s="137"/>
      <c r="J72" s="137"/>
    </row>
    <row r="73" spans="1:10">
      <c r="A73" s="134"/>
      <c r="B73" s="272"/>
      <c r="C73" s="102"/>
      <c r="D73" s="109"/>
      <c r="E73" s="102"/>
      <c r="F73" s="101"/>
      <c r="G73" s="102"/>
      <c r="H73" s="103"/>
      <c r="I73" s="137"/>
      <c r="J73" s="137"/>
    </row>
    <row r="74" spans="1:10">
      <c r="A74" s="134"/>
      <c r="B74" s="137"/>
      <c r="C74" s="141"/>
      <c r="D74" s="142"/>
      <c r="E74" s="141"/>
      <c r="F74" s="101"/>
      <c r="G74" s="102"/>
      <c r="H74" s="101"/>
      <c r="I74" s="137"/>
      <c r="J74" s="137"/>
    </row>
    <row r="75" spans="1:10">
      <c r="A75" s="134"/>
      <c r="B75" s="137"/>
      <c r="C75" s="141"/>
      <c r="D75" s="142"/>
      <c r="E75" s="141"/>
      <c r="F75" s="101"/>
      <c r="G75" s="102"/>
      <c r="H75" s="101"/>
      <c r="I75" s="137"/>
      <c r="J75" s="137"/>
    </row>
    <row r="76" spans="1:10" ht="15.75">
      <c r="A76" s="138" t="s">
        <v>581</v>
      </c>
      <c r="B76" s="138" t="s">
        <v>582</v>
      </c>
      <c r="C76" s="102"/>
      <c r="D76" s="109"/>
      <c r="E76" s="102"/>
      <c r="F76" s="101"/>
      <c r="G76" s="102"/>
      <c r="H76" s="101"/>
      <c r="I76" s="137"/>
      <c r="J76" s="137"/>
    </row>
    <row r="77" spans="1:10" ht="15.75">
      <c r="A77" s="138"/>
      <c r="B77" s="138"/>
      <c r="C77" s="102"/>
      <c r="D77" s="109"/>
      <c r="E77" s="102"/>
      <c r="F77" s="101"/>
      <c r="G77" s="102"/>
      <c r="H77" s="101"/>
      <c r="I77" s="137"/>
      <c r="J77" s="137"/>
    </row>
    <row r="78" spans="1:10" ht="63.75">
      <c r="A78" s="273" t="s">
        <v>583</v>
      </c>
      <c r="B78" s="274" t="s">
        <v>584</v>
      </c>
      <c r="C78" s="275" t="s">
        <v>8</v>
      </c>
      <c r="D78" s="276">
        <v>13.98</v>
      </c>
      <c r="E78" s="275"/>
      <c r="F78" s="256"/>
      <c r="G78" s="275"/>
      <c r="H78" s="101">
        <f>D78*F78</f>
        <v>0</v>
      </c>
      <c r="I78" s="137"/>
      <c r="J78" s="137"/>
    </row>
    <row r="79" spans="1:10">
      <c r="B79" s="269"/>
      <c r="C79" s="102"/>
      <c r="D79" s="162"/>
      <c r="E79" s="102"/>
      <c r="F79" s="265"/>
      <c r="G79" s="102"/>
      <c r="H79" s="101"/>
      <c r="I79" s="137"/>
      <c r="J79" s="137"/>
    </row>
    <row r="80" spans="1:10" ht="76.5">
      <c r="A80" s="134" t="s">
        <v>585</v>
      </c>
      <c r="B80" s="269" t="s">
        <v>586</v>
      </c>
      <c r="C80" s="102" t="s">
        <v>9</v>
      </c>
      <c r="D80" s="276">
        <f>13.98*0.9</f>
        <v>12.582000000000001</v>
      </c>
      <c r="E80" s="102"/>
      <c r="F80" s="163"/>
      <c r="G80" s="102"/>
      <c r="H80" s="101">
        <f>D80*F80</f>
        <v>0</v>
      </c>
      <c r="I80" s="137"/>
      <c r="J80" s="137"/>
    </row>
    <row r="81" spans="1:10">
      <c r="B81" s="269"/>
      <c r="C81" s="102"/>
      <c r="D81" s="162"/>
      <c r="E81" s="102"/>
      <c r="F81" s="265"/>
      <c r="G81" s="102"/>
      <c r="H81" s="101"/>
      <c r="I81" s="137"/>
      <c r="J81" s="137"/>
    </row>
    <row r="82" spans="1:10" ht="89.25">
      <c r="A82" s="134" t="s">
        <v>587</v>
      </c>
      <c r="B82" s="269" t="s">
        <v>588</v>
      </c>
      <c r="C82" s="102"/>
      <c r="D82" s="276">
        <f>13.98*0.1</f>
        <v>1.3980000000000001</v>
      </c>
      <c r="E82" s="102"/>
      <c r="F82" s="163"/>
      <c r="G82" s="102"/>
      <c r="H82" s="101">
        <f>D82*F82</f>
        <v>0</v>
      </c>
      <c r="I82" s="137"/>
      <c r="J82" s="137"/>
    </row>
    <row r="83" spans="1:10">
      <c r="A83" s="134"/>
      <c r="B83" s="269"/>
      <c r="C83" s="102"/>
      <c r="D83" s="259"/>
      <c r="E83" s="102"/>
      <c r="F83" s="265"/>
      <c r="G83" s="102"/>
      <c r="H83" s="101"/>
      <c r="I83" s="137"/>
      <c r="J83" s="137"/>
    </row>
    <row r="84" spans="1:10" ht="38.25" customHeight="1">
      <c r="A84" s="134" t="s">
        <v>589</v>
      </c>
      <c r="B84" s="161" t="s">
        <v>590</v>
      </c>
      <c r="C84" s="102" t="s">
        <v>591</v>
      </c>
      <c r="D84" s="276">
        <v>13.98</v>
      </c>
      <c r="E84" s="102"/>
      <c r="F84" s="163"/>
      <c r="G84" s="266"/>
      <c r="H84" s="101">
        <f>D84*F84</f>
        <v>0</v>
      </c>
      <c r="I84" s="137"/>
      <c r="J84" s="137"/>
    </row>
    <row r="85" spans="1:10">
      <c r="A85" s="134"/>
      <c r="B85" s="161"/>
      <c r="C85" s="102"/>
      <c r="D85" s="162"/>
      <c r="E85" s="102"/>
      <c r="F85" s="265"/>
      <c r="G85" s="266"/>
      <c r="H85" s="101"/>
      <c r="I85" s="137"/>
      <c r="J85" s="137"/>
    </row>
    <row r="86" spans="1:10" ht="102">
      <c r="A86" s="134" t="s">
        <v>592</v>
      </c>
      <c r="B86" s="161" t="s">
        <v>593</v>
      </c>
      <c r="C86" s="102" t="s">
        <v>9</v>
      </c>
      <c r="D86" s="162">
        <f>13.98*0.6*0.1</f>
        <v>0.83879999999999999</v>
      </c>
      <c r="E86" s="102"/>
      <c r="F86" s="163"/>
      <c r="G86" s="266"/>
      <c r="H86" s="101">
        <f>D86*F86</f>
        <v>0</v>
      </c>
      <c r="I86" s="137"/>
      <c r="J86" s="137"/>
    </row>
    <row r="87" spans="1:10">
      <c r="B87" s="263"/>
      <c r="C87" s="102"/>
      <c r="D87" s="162"/>
      <c r="E87" s="102"/>
      <c r="F87" s="101"/>
      <c r="G87" s="266"/>
      <c r="H87" s="101"/>
      <c r="I87" s="137"/>
      <c r="J87" s="137"/>
    </row>
    <row r="88" spans="1:10" ht="114.75">
      <c r="A88" s="134" t="s">
        <v>594</v>
      </c>
      <c r="B88" s="278" t="s">
        <v>595</v>
      </c>
      <c r="C88" s="102" t="s">
        <v>9</v>
      </c>
      <c r="D88" s="162">
        <f>13.98*0.7*0.3</f>
        <v>2.9358</v>
      </c>
      <c r="E88" s="102"/>
      <c r="F88" s="163"/>
      <c r="G88" s="266"/>
      <c r="H88" s="101">
        <f>F88*D88</f>
        <v>0</v>
      </c>
      <c r="I88" s="137"/>
      <c r="J88" s="137"/>
    </row>
    <row r="89" spans="1:10">
      <c r="B89" s="279"/>
      <c r="C89" s="102"/>
      <c r="D89" s="280"/>
      <c r="E89" s="102"/>
      <c r="F89" s="265"/>
      <c r="G89" s="266"/>
      <c r="H89" s="101"/>
      <c r="I89" s="137"/>
      <c r="J89" s="137"/>
    </row>
    <row r="90" spans="1:10" ht="76.5">
      <c r="A90" s="134" t="s">
        <v>596</v>
      </c>
      <c r="B90" s="281" t="s">
        <v>597</v>
      </c>
      <c r="C90" s="102" t="s">
        <v>9</v>
      </c>
      <c r="D90" s="162">
        <f>D80-D88-D86</f>
        <v>8.8074000000000012</v>
      </c>
      <c r="E90" s="102"/>
      <c r="F90" s="163"/>
      <c r="G90" s="266"/>
      <c r="H90" s="101">
        <f>F90*D90</f>
        <v>0</v>
      </c>
      <c r="I90" s="137"/>
      <c r="J90" s="137"/>
    </row>
    <row r="91" spans="1:10">
      <c r="A91" s="134"/>
      <c r="B91" s="269"/>
      <c r="C91" s="102"/>
      <c r="D91" s="162"/>
      <c r="E91" s="102"/>
      <c r="F91" s="265"/>
      <c r="G91" s="266"/>
      <c r="H91" s="101"/>
      <c r="I91" s="137"/>
      <c r="J91" s="137"/>
    </row>
    <row r="92" spans="1:10" ht="25.5">
      <c r="A92" s="134" t="s">
        <v>598</v>
      </c>
      <c r="B92" s="161" t="s">
        <v>599</v>
      </c>
      <c r="C92" s="102" t="s">
        <v>18</v>
      </c>
      <c r="D92" s="162">
        <v>1</v>
      </c>
      <c r="E92" s="102"/>
      <c r="F92" s="163"/>
      <c r="G92" s="266"/>
      <c r="H92" s="101">
        <f>D92*F92</f>
        <v>0</v>
      </c>
      <c r="I92" s="137"/>
      <c r="J92" s="137"/>
    </row>
    <row r="93" spans="1:10">
      <c r="B93" s="263"/>
      <c r="C93" s="102"/>
      <c r="D93" s="162"/>
      <c r="E93" s="102"/>
      <c r="F93" s="101"/>
      <c r="G93" s="266"/>
      <c r="H93" s="101"/>
      <c r="I93" s="137"/>
      <c r="J93" s="137"/>
    </row>
    <row r="94" spans="1:10" s="137" customFormat="1" ht="36.75" customHeight="1">
      <c r="A94" s="134" t="s">
        <v>600</v>
      </c>
      <c r="B94" s="161" t="s">
        <v>601</v>
      </c>
      <c r="C94" s="102" t="s">
        <v>8</v>
      </c>
      <c r="D94" s="162">
        <v>13.98</v>
      </c>
      <c r="E94" s="102"/>
      <c r="F94" s="163"/>
      <c r="G94" s="266"/>
      <c r="H94" s="101">
        <f>D94*F94</f>
        <v>0</v>
      </c>
      <c r="I94" s="102"/>
    </row>
    <row r="95" spans="1:10">
      <c r="B95" s="161"/>
      <c r="C95" s="102"/>
      <c r="D95" s="109"/>
      <c r="E95" s="102"/>
      <c r="F95" s="101"/>
      <c r="G95" s="102"/>
      <c r="H95" s="101"/>
      <c r="I95" s="137"/>
      <c r="J95" s="137"/>
    </row>
    <row r="96" spans="1:10">
      <c r="A96" s="134"/>
      <c r="B96" s="272" t="s">
        <v>602</v>
      </c>
      <c r="C96" s="102"/>
      <c r="D96" s="109"/>
      <c r="E96" s="102"/>
      <c r="F96" s="101"/>
      <c r="G96" s="102"/>
      <c r="H96" s="103">
        <f>SUM(H78:H95)</f>
        <v>0</v>
      </c>
      <c r="I96" s="137"/>
      <c r="J96" s="137"/>
    </row>
    <row r="97" spans="1:10">
      <c r="A97" s="134"/>
      <c r="B97" s="272"/>
      <c r="C97" s="102"/>
      <c r="D97" s="109"/>
      <c r="E97" s="102"/>
      <c r="F97" s="101"/>
      <c r="G97" s="102"/>
      <c r="H97" s="103"/>
      <c r="I97" s="137"/>
      <c r="J97" s="137"/>
    </row>
    <row r="98" spans="1:10">
      <c r="A98" s="134"/>
      <c r="B98" s="272"/>
      <c r="C98" s="102"/>
      <c r="D98" s="109"/>
      <c r="E98" s="102"/>
      <c r="F98" s="101"/>
      <c r="G98" s="102"/>
      <c r="H98" s="103"/>
      <c r="I98" s="137"/>
      <c r="J98" s="137"/>
    </row>
    <row r="99" spans="1:10" ht="15.75">
      <c r="A99" s="138" t="s">
        <v>603</v>
      </c>
      <c r="B99" s="138" t="s">
        <v>1</v>
      </c>
      <c r="C99" s="102"/>
      <c r="D99" s="109"/>
      <c r="E99" s="102"/>
      <c r="F99" s="101"/>
      <c r="G99" s="102"/>
      <c r="H99" s="101"/>
      <c r="I99" s="137"/>
      <c r="J99" s="137"/>
    </row>
    <row r="100" spans="1:10">
      <c r="A100" s="134"/>
      <c r="B100" s="272"/>
      <c r="C100" s="102"/>
      <c r="D100" s="109"/>
      <c r="E100" s="102"/>
      <c r="F100" s="101"/>
      <c r="G100" s="102"/>
      <c r="H100" s="103"/>
      <c r="I100" s="137"/>
      <c r="J100" s="137"/>
    </row>
    <row r="101" spans="1:10" ht="96" customHeight="1">
      <c r="A101" s="282" t="s">
        <v>619</v>
      </c>
      <c r="B101" s="283" t="s">
        <v>620</v>
      </c>
      <c r="C101" s="284"/>
      <c r="D101" s="285"/>
      <c r="E101" s="284"/>
      <c r="F101" s="286"/>
      <c r="G101" s="284"/>
      <c r="H101" s="286"/>
    </row>
    <row r="102" spans="1:10" ht="21" customHeight="1">
      <c r="A102" s="282"/>
      <c r="B102" s="287" t="s">
        <v>621</v>
      </c>
      <c r="C102" s="284" t="s">
        <v>5</v>
      </c>
      <c r="D102" s="285">
        <v>1</v>
      </c>
      <c r="E102" s="284"/>
      <c r="F102" s="258"/>
      <c r="G102" s="284"/>
      <c r="H102" s="101">
        <f>D102*F102</f>
        <v>0</v>
      </c>
    </row>
    <row r="103" spans="1:10">
      <c r="A103" s="134"/>
      <c r="B103" s="135"/>
      <c r="C103" s="102"/>
      <c r="D103" s="109"/>
      <c r="E103" s="102"/>
      <c r="F103" s="101"/>
      <c r="G103" s="102"/>
      <c r="H103" s="101"/>
      <c r="I103" s="137"/>
      <c r="J103" s="137"/>
    </row>
    <row r="104" spans="1:10">
      <c r="A104" s="134"/>
      <c r="B104" s="272" t="s">
        <v>604</v>
      </c>
      <c r="C104" s="102"/>
      <c r="D104" s="109"/>
      <c r="E104" s="102"/>
      <c r="F104" s="101"/>
      <c r="G104" s="102"/>
      <c r="H104" s="103">
        <f>SUM(H101:H102)</f>
        <v>0</v>
      </c>
      <c r="I104" s="137"/>
      <c r="J104" s="137"/>
    </row>
    <row r="105" spans="1:10">
      <c r="A105" s="134"/>
      <c r="B105" s="272"/>
      <c r="C105" s="102"/>
      <c r="D105" s="109"/>
      <c r="E105" s="102"/>
      <c r="F105" s="101"/>
      <c r="G105" s="102"/>
      <c r="H105" s="103"/>
      <c r="I105" s="137"/>
      <c r="J105" s="137"/>
    </row>
    <row r="106" spans="1:10">
      <c r="A106" s="134"/>
      <c r="B106" s="135"/>
      <c r="C106" s="102"/>
      <c r="D106" s="109"/>
      <c r="E106" s="102"/>
      <c r="F106" s="101"/>
      <c r="G106" s="102"/>
      <c r="H106" s="101"/>
      <c r="I106" s="137"/>
      <c r="J106" s="137"/>
    </row>
    <row r="107" spans="1:10" ht="15.75">
      <c r="A107" s="138" t="s">
        <v>605</v>
      </c>
      <c r="B107" s="138" t="s">
        <v>606</v>
      </c>
      <c r="C107" s="102"/>
      <c r="D107" s="109"/>
      <c r="E107" s="102"/>
      <c r="F107" s="101"/>
      <c r="G107" s="102"/>
      <c r="H107" s="101"/>
      <c r="I107" s="137"/>
      <c r="J107" s="137"/>
    </row>
    <row r="108" spans="1:10">
      <c r="A108" s="134"/>
      <c r="B108" s="135"/>
      <c r="C108" s="102"/>
      <c r="D108" s="109"/>
      <c r="E108" s="102"/>
      <c r="F108" s="101"/>
      <c r="G108" s="102"/>
      <c r="H108" s="101"/>
      <c r="I108" s="137"/>
      <c r="J108" s="137"/>
    </row>
    <row r="109" spans="1:10" ht="25.5">
      <c r="A109" s="134" t="s">
        <v>607</v>
      </c>
      <c r="B109" s="161" t="s">
        <v>608</v>
      </c>
      <c r="C109" s="102" t="s">
        <v>563</v>
      </c>
      <c r="D109" s="162">
        <v>13.98</v>
      </c>
      <c r="E109" s="102"/>
      <c r="F109" s="136"/>
      <c r="G109" s="266"/>
      <c r="H109" s="101">
        <f>D109*F109</f>
        <v>0</v>
      </c>
      <c r="I109" s="137"/>
      <c r="J109" s="137"/>
    </row>
    <row r="110" spans="1:10">
      <c r="A110" s="134"/>
      <c r="B110" s="288"/>
      <c r="C110" s="102"/>
      <c r="D110" s="162"/>
      <c r="E110" s="102"/>
      <c r="F110" s="101"/>
      <c r="G110" s="266"/>
      <c r="H110" s="101"/>
      <c r="I110" s="137"/>
      <c r="J110" s="137"/>
    </row>
    <row r="111" spans="1:10" ht="38.25">
      <c r="A111" s="134" t="s">
        <v>609</v>
      </c>
      <c r="B111" s="289" t="s">
        <v>610</v>
      </c>
      <c r="C111" s="102" t="s">
        <v>563</v>
      </c>
      <c r="D111" s="162">
        <v>13.98</v>
      </c>
      <c r="E111" s="102"/>
      <c r="F111" s="136"/>
      <c r="G111" s="266"/>
      <c r="H111" s="101">
        <f>D111*F111</f>
        <v>0</v>
      </c>
      <c r="I111" s="137"/>
      <c r="J111" s="137"/>
    </row>
    <row r="112" spans="1:10">
      <c r="A112" s="134"/>
      <c r="B112" s="289"/>
      <c r="C112" s="102"/>
      <c r="D112" s="162"/>
      <c r="E112" s="102"/>
      <c r="F112" s="101"/>
      <c r="G112" s="266"/>
      <c r="H112" s="101"/>
      <c r="I112" s="137"/>
      <c r="J112" s="137"/>
    </row>
    <row r="113" spans="1:12">
      <c r="A113" s="134" t="s">
        <v>611</v>
      </c>
      <c r="B113" s="289" t="s">
        <v>612</v>
      </c>
      <c r="C113" s="102" t="s">
        <v>5</v>
      </c>
      <c r="D113" s="162">
        <v>1</v>
      </c>
      <c r="E113" s="102"/>
      <c r="F113" s="136"/>
      <c r="G113" s="266"/>
      <c r="H113" s="101">
        <f>D113*F113</f>
        <v>0</v>
      </c>
      <c r="I113" s="137"/>
      <c r="J113" s="137"/>
    </row>
    <row r="114" spans="1:12">
      <c r="A114" s="134"/>
      <c r="B114" s="289"/>
      <c r="C114" s="102"/>
      <c r="D114" s="162"/>
      <c r="E114" s="102"/>
      <c r="F114" s="101"/>
      <c r="G114" s="266"/>
      <c r="H114" s="101"/>
      <c r="I114" s="137"/>
      <c r="J114" s="137"/>
    </row>
    <row r="115" spans="1:12">
      <c r="A115" s="134" t="s">
        <v>613</v>
      </c>
      <c r="B115" s="161" t="s">
        <v>614</v>
      </c>
      <c r="C115" s="102" t="s">
        <v>7</v>
      </c>
      <c r="D115" s="162">
        <v>13.98</v>
      </c>
      <c r="E115" s="102"/>
      <c r="F115" s="163"/>
      <c r="G115" s="266"/>
      <c r="H115" s="101">
        <f>D115*F115</f>
        <v>0</v>
      </c>
      <c r="I115" s="137"/>
      <c r="J115" s="137"/>
    </row>
    <row r="116" spans="1:12">
      <c r="A116" s="134"/>
      <c r="B116" s="135"/>
      <c r="C116" s="102"/>
      <c r="D116" s="109"/>
      <c r="E116" s="102"/>
      <c r="F116" s="101"/>
      <c r="G116" s="102"/>
      <c r="H116" s="101"/>
      <c r="I116" s="137"/>
      <c r="J116" s="137"/>
    </row>
    <row r="117" spans="1:12">
      <c r="A117" s="139"/>
      <c r="B117" s="272" t="s">
        <v>615</v>
      </c>
      <c r="C117" s="141"/>
      <c r="D117" s="142"/>
      <c r="E117" s="141"/>
      <c r="F117" s="103"/>
      <c r="G117" s="141"/>
      <c r="H117" s="103">
        <f>SUM(H109:H116)</f>
        <v>0</v>
      </c>
      <c r="I117" s="137"/>
      <c r="J117" s="137"/>
    </row>
    <row r="118" spans="1:12">
      <c r="A118" s="139"/>
      <c r="B118" s="272"/>
      <c r="C118" s="141"/>
      <c r="D118" s="142"/>
      <c r="E118" s="141"/>
      <c r="F118" s="103"/>
      <c r="G118" s="141"/>
      <c r="H118" s="103"/>
      <c r="I118" s="137"/>
      <c r="J118" s="137"/>
    </row>
    <row r="119" spans="1:12">
      <c r="A119" s="139"/>
      <c r="B119" s="272"/>
      <c r="C119" s="141"/>
      <c r="D119" s="142"/>
      <c r="E119" s="141"/>
      <c r="F119" s="103"/>
      <c r="G119" s="141"/>
      <c r="H119" s="103"/>
      <c r="I119" s="137"/>
      <c r="J119" s="137"/>
    </row>
    <row r="120" spans="1:12" ht="15.75">
      <c r="A120" s="138"/>
      <c r="B120" s="138"/>
      <c r="C120" s="102"/>
      <c r="D120" s="109"/>
      <c r="E120" s="102"/>
      <c r="F120" s="101"/>
      <c r="G120" s="102"/>
      <c r="H120" s="101"/>
      <c r="I120" s="137"/>
      <c r="J120" s="137"/>
    </row>
    <row r="121" spans="1:12">
      <c r="A121" s="134"/>
      <c r="B121" s="135"/>
      <c r="C121" s="102"/>
      <c r="D121" s="109"/>
      <c r="E121" s="102"/>
      <c r="F121" s="101"/>
      <c r="G121" s="102"/>
      <c r="H121" s="101"/>
      <c r="I121" s="137"/>
      <c r="J121" s="137"/>
    </row>
    <row r="122" spans="1:12">
      <c r="A122" s="134"/>
      <c r="B122" s="161"/>
      <c r="C122" s="102"/>
      <c r="D122" s="162"/>
      <c r="E122" s="102"/>
      <c r="F122" s="101"/>
      <c r="G122" s="266"/>
      <c r="H122" s="101"/>
      <c r="I122" s="137"/>
      <c r="J122" s="137"/>
    </row>
    <row r="123" spans="1:12">
      <c r="A123" s="134"/>
      <c r="B123" s="161"/>
      <c r="C123" s="102"/>
      <c r="D123" s="162"/>
      <c r="E123" s="102"/>
      <c r="F123" s="101"/>
      <c r="G123" s="266"/>
      <c r="H123" s="101"/>
      <c r="I123" s="137"/>
      <c r="J123" s="137"/>
    </row>
    <row r="124" spans="1:12">
      <c r="A124" s="134"/>
      <c r="B124" s="161"/>
      <c r="C124" s="102"/>
      <c r="D124" s="162"/>
      <c r="E124" s="102"/>
      <c r="F124" s="265"/>
      <c r="G124" s="266"/>
      <c r="H124" s="101"/>
      <c r="I124" s="137"/>
      <c r="J124" s="137"/>
      <c r="L124" s="161"/>
    </row>
    <row r="125" spans="1:12">
      <c r="A125" s="139"/>
      <c r="B125" s="272"/>
      <c r="C125" s="141"/>
      <c r="D125" s="142"/>
      <c r="E125" s="141"/>
      <c r="F125" s="103"/>
      <c r="G125" s="141"/>
      <c r="H125" s="103"/>
      <c r="I125" s="137"/>
      <c r="J125" s="137"/>
    </row>
    <row r="126" spans="1:12">
      <c r="A126" s="134"/>
      <c r="B126" s="161"/>
      <c r="C126" s="102"/>
      <c r="D126" s="162"/>
      <c r="E126" s="102"/>
      <c r="F126" s="101"/>
      <c r="G126" s="266"/>
      <c r="H126" s="101"/>
      <c r="I126" s="137"/>
      <c r="J126" s="137"/>
    </row>
    <row r="127" spans="1:12">
      <c r="A127" s="139"/>
      <c r="B127" s="272"/>
      <c r="C127" s="141"/>
      <c r="D127" s="142"/>
      <c r="E127" s="141"/>
      <c r="F127" s="103"/>
      <c r="G127" s="141"/>
      <c r="H127" s="103"/>
      <c r="I127" s="137"/>
      <c r="J127" s="137"/>
    </row>
  </sheetData>
  <sheetProtection algorithmName="SHA-512" hashValue="vVZLBPJq1mMGj/Yg+e9/GpbJ+ipuLsBOz5J9JBoVxoaH+XibrV+C/iPtyM/gtdwU0E+jTOY/49m//BoeI8/Rig==" saltValue="sxXz0mzqaBoz4sqQVnckDw==" spinCount="100000" sheet="1" objects="1" scenarios="1" selectLockedCells="1"/>
  <pageMargins left="0.98425196850393704" right="0.39370078740157483" top="0.9055118110236221" bottom="0.74803149606299213" header="0.39370078740157483" footer="0.51181102362204722"/>
  <pageSetup paperSize="9" scale="75" orientation="portrait" r:id="rId1"/>
  <headerFooter scaleWithDoc="0" alignWithMargins="0">
    <oddHeader>&amp;L&amp;A&amp;CIgrišče - park Tivoli&amp;RLUZ, d.d.</oddHeader>
    <oddFooter>&amp;R&amp;P/&amp;N</oddFooter>
  </headerFooter>
  <rowBreaks count="2" manualBreakCount="2">
    <brk id="52" max="16383" man="1"/>
    <brk id="8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20"/>
  <sheetViews>
    <sheetView view="pageBreakPreview" zoomScale="90" zoomScaleNormal="100" zoomScaleSheetLayoutView="90" workbookViewId="0">
      <selection activeCell="F55" sqref="F55"/>
    </sheetView>
  </sheetViews>
  <sheetFormatPr defaultRowHeight="14.25"/>
  <cols>
    <col min="1" max="1" width="5.25" style="277" customWidth="1"/>
    <col min="2" max="2" width="27" style="259" customWidth="1"/>
    <col min="3" max="3" width="3.5" style="290" customWidth="1"/>
    <col min="4" max="4" width="6.625" style="291" customWidth="1"/>
    <col min="5" max="5" width="1.625" style="290" customWidth="1"/>
    <col min="6" max="6" width="12" style="292" customWidth="1"/>
    <col min="7" max="7" width="3.25" style="290" customWidth="1"/>
    <col min="8" max="8" width="13.75" style="292" customWidth="1"/>
    <col min="9" max="11" width="9" style="259"/>
    <col min="12" max="12" width="50.5" style="259" customWidth="1"/>
    <col min="13" max="13" width="11" style="259" customWidth="1"/>
    <col min="14" max="14" width="10.375" style="259" customWidth="1"/>
    <col min="15" max="256" width="9" style="259"/>
    <col min="257" max="257" width="5.25" style="259" customWidth="1"/>
    <col min="258" max="258" width="27" style="259" customWidth="1"/>
    <col min="259" max="259" width="3.5" style="259" customWidth="1"/>
    <col min="260" max="260" width="6.625" style="259" customWidth="1"/>
    <col min="261" max="261" width="1.625" style="259" customWidth="1"/>
    <col min="262" max="262" width="12" style="259" customWidth="1"/>
    <col min="263" max="263" width="3.25" style="259" customWidth="1"/>
    <col min="264" max="264" width="13.75" style="259" customWidth="1"/>
    <col min="265" max="267" width="9" style="259"/>
    <col min="268" max="268" width="50.5" style="259" customWidth="1"/>
    <col min="269" max="269" width="11" style="259" customWidth="1"/>
    <col min="270" max="270" width="10.375" style="259" customWidth="1"/>
    <col min="271" max="512" width="9" style="259"/>
    <col min="513" max="513" width="5.25" style="259" customWidth="1"/>
    <col min="514" max="514" width="27" style="259" customWidth="1"/>
    <col min="515" max="515" width="3.5" style="259" customWidth="1"/>
    <col min="516" max="516" width="6.625" style="259" customWidth="1"/>
    <col min="517" max="517" width="1.625" style="259" customWidth="1"/>
    <col min="518" max="518" width="12" style="259" customWidth="1"/>
    <col min="519" max="519" width="3.25" style="259" customWidth="1"/>
    <col min="520" max="520" width="13.75" style="259" customWidth="1"/>
    <col min="521" max="523" width="9" style="259"/>
    <col min="524" max="524" width="50.5" style="259" customWidth="1"/>
    <col min="525" max="525" width="11" style="259" customWidth="1"/>
    <col min="526" max="526" width="10.375" style="259" customWidth="1"/>
    <col min="527" max="768" width="9" style="259"/>
    <col min="769" max="769" width="5.25" style="259" customWidth="1"/>
    <col min="770" max="770" width="27" style="259" customWidth="1"/>
    <col min="771" max="771" width="3.5" style="259" customWidth="1"/>
    <col min="772" max="772" width="6.625" style="259" customWidth="1"/>
    <col min="773" max="773" width="1.625" style="259" customWidth="1"/>
    <col min="774" max="774" width="12" style="259" customWidth="1"/>
    <col min="775" max="775" width="3.25" style="259" customWidth="1"/>
    <col min="776" max="776" width="13.75" style="259" customWidth="1"/>
    <col min="777" max="779" width="9" style="259"/>
    <col min="780" max="780" width="50.5" style="259" customWidth="1"/>
    <col min="781" max="781" width="11" style="259" customWidth="1"/>
    <col min="782" max="782" width="10.375" style="259" customWidth="1"/>
    <col min="783" max="1024" width="9" style="259"/>
    <col min="1025" max="1025" width="5.25" style="259" customWidth="1"/>
    <col min="1026" max="1026" width="27" style="259" customWidth="1"/>
    <col min="1027" max="1027" width="3.5" style="259" customWidth="1"/>
    <col min="1028" max="1028" width="6.625" style="259" customWidth="1"/>
    <col min="1029" max="1029" width="1.625" style="259" customWidth="1"/>
    <col min="1030" max="1030" width="12" style="259" customWidth="1"/>
    <col min="1031" max="1031" width="3.25" style="259" customWidth="1"/>
    <col min="1032" max="1032" width="13.75" style="259" customWidth="1"/>
    <col min="1033" max="1035" width="9" style="259"/>
    <col min="1036" max="1036" width="50.5" style="259" customWidth="1"/>
    <col min="1037" max="1037" width="11" style="259" customWidth="1"/>
    <col min="1038" max="1038" width="10.375" style="259" customWidth="1"/>
    <col min="1039" max="1280" width="9" style="259"/>
    <col min="1281" max="1281" width="5.25" style="259" customWidth="1"/>
    <col min="1282" max="1282" width="27" style="259" customWidth="1"/>
    <col min="1283" max="1283" width="3.5" style="259" customWidth="1"/>
    <col min="1284" max="1284" width="6.625" style="259" customWidth="1"/>
    <col min="1285" max="1285" width="1.625" style="259" customWidth="1"/>
    <col min="1286" max="1286" width="12" style="259" customWidth="1"/>
    <col min="1287" max="1287" width="3.25" style="259" customWidth="1"/>
    <col min="1288" max="1288" width="13.75" style="259" customWidth="1"/>
    <col min="1289" max="1291" width="9" style="259"/>
    <col min="1292" max="1292" width="50.5" style="259" customWidth="1"/>
    <col min="1293" max="1293" width="11" style="259" customWidth="1"/>
    <col min="1294" max="1294" width="10.375" style="259" customWidth="1"/>
    <col min="1295" max="1536" width="9" style="259"/>
    <col min="1537" max="1537" width="5.25" style="259" customWidth="1"/>
    <col min="1538" max="1538" width="27" style="259" customWidth="1"/>
    <col min="1539" max="1539" width="3.5" style="259" customWidth="1"/>
    <col min="1540" max="1540" width="6.625" style="259" customWidth="1"/>
    <col min="1541" max="1541" width="1.625" style="259" customWidth="1"/>
    <col min="1542" max="1542" width="12" style="259" customWidth="1"/>
    <col min="1543" max="1543" width="3.25" style="259" customWidth="1"/>
    <col min="1544" max="1544" width="13.75" style="259" customWidth="1"/>
    <col min="1545" max="1547" width="9" style="259"/>
    <col min="1548" max="1548" width="50.5" style="259" customWidth="1"/>
    <col min="1549" max="1549" width="11" style="259" customWidth="1"/>
    <col min="1550" max="1550" width="10.375" style="259" customWidth="1"/>
    <col min="1551" max="1792" width="9" style="259"/>
    <col min="1793" max="1793" width="5.25" style="259" customWidth="1"/>
    <col min="1794" max="1794" width="27" style="259" customWidth="1"/>
    <col min="1795" max="1795" width="3.5" style="259" customWidth="1"/>
    <col min="1796" max="1796" width="6.625" style="259" customWidth="1"/>
    <col min="1797" max="1797" width="1.625" style="259" customWidth="1"/>
    <col min="1798" max="1798" width="12" style="259" customWidth="1"/>
    <col min="1799" max="1799" width="3.25" style="259" customWidth="1"/>
    <col min="1800" max="1800" width="13.75" style="259" customWidth="1"/>
    <col min="1801" max="1803" width="9" style="259"/>
    <col min="1804" max="1804" width="50.5" style="259" customWidth="1"/>
    <col min="1805" max="1805" width="11" style="259" customWidth="1"/>
    <col min="1806" max="1806" width="10.375" style="259" customWidth="1"/>
    <col min="1807" max="2048" width="9" style="259"/>
    <col min="2049" max="2049" width="5.25" style="259" customWidth="1"/>
    <col min="2050" max="2050" width="27" style="259" customWidth="1"/>
    <col min="2051" max="2051" width="3.5" style="259" customWidth="1"/>
    <col min="2052" max="2052" width="6.625" style="259" customWidth="1"/>
    <col min="2053" max="2053" width="1.625" style="259" customWidth="1"/>
    <col min="2054" max="2054" width="12" style="259" customWidth="1"/>
    <col min="2055" max="2055" width="3.25" style="259" customWidth="1"/>
    <col min="2056" max="2056" width="13.75" style="259" customWidth="1"/>
    <col min="2057" max="2059" width="9" style="259"/>
    <col min="2060" max="2060" width="50.5" style="259" customWidth="1"/>
    <col min="2061" max="2061" width="11" style="259" customWidth="1"/>
    <col min="2062" max="2062" width="10.375" style="259" customWidth="1"/>
    <col min="2063" max="2304" width="9" style="259"/>
    <col min="2305" max="2305" width="5.25" style="259" customWidth="1"/>
    <col min="2306" max="2306" width="27" style="259" customWidth="1"/>
    <col min="2307" max="2307" width="3.5" style="259" customWidth="1"/>
    <col min="2308" max="2308" width="6.625" style="259" customWidth="1"/>
    <col min="2309" max="2309" width="1.625" style="259" customWidth="1"/>
    <col min="2310" max="2310" width="12" style="259" customWidth="1"/>
    <col min="2311" max="2311" width="3.25" style="259" customWidth="1"/>
    <col min="2312" max="2312" width="13.75" style="259" customWidth="1"/>
    <col min="2313" max="2315" width="9" style="259"/>
    <col min="2316" max="2316" width="50.5" style="259" customWidth="1"/>
    <col min="2317" max="2317" width="11" style="259" customWidth="1"/>
    <col min="2318" max="2318" width="10.375" style="259" customWidth="1"/>
    <col min="2319" max="2560" width="9" style="259"/>
    <col min="2561" max="2561" width="5.25" style="259" customWidth="1"/>
    <col min="2562" max="2562" width="27" style="259" customWidth="1"/>
    <col min="2563" max="2563" width="3.5" style="259" customWidth="1"/>
    <col min="2564" max="2564" width="6.625" style="259" customWidth="1"/>
    <col min="2565" max="2565" width="1.625" style="259" customWidth="1"/>
    <col min="2566" max="2566" width="12" style="259" customWidth="1"/>
    <col min="2567" max="2567" width="3.25" style="259" customWidth="1"/>
    <col min="2568" max="2568" width="13.75" style="259" customWidth="1"/>
    <col min="2569" max="2571" width="9" style="259"/>
    <col min="2572" max="2572" width="50.5" style="259" customWidth="1"/>
    <col min="2573" max="2573" width="11" style="259" customWidth="1"/>
    <col min="2574" max="2574" width="10.375" style="259" customWidth="1"/>
    <col min="2575" max="2816" width="9" style="259"/>
    <col min="2817" max="2817" width="5.25" style="259" customWidth="1"/>
    <col min="2818" max="2818" width="27" style="259" customWidth="1"/>
    <col min="2819" max="2819" width="3.5" style="259" customWidth="1"/>
    <col min="2820" max="2820" width="6.625" style="259" customWidth="1"/>
    <col min="2821" max="2821" width="1.625" style="259" customWidth="1"/>
    <col min="2822" max="2822" width="12" style="259" customWidth="1"/>
    <col min="2823" max="2823" width="3.25" style="259" customWidth="1"/>
    <col min="2824" max="2824" width="13.75" style="259" customWidth="1"/>
    <col min="2825" max="2827" width="9" style="259"/>
    <col min="2828" max="2828" width="50.5" style="259" customWidth="1"/>
    <col min="2829" max="2829" width="11" style="259" customWidth="1"/>
    <col min="2830" max="2830" width="10.375" style="259" customWidth="1"/>
    <col min="2831" max="3072" width="9" style="259"/>
    <col min="3073" max="3073" width="5.25" style="259" customWidth="1"/>
    <col min="3074" max="3074" width="27" style="259" customWidth="1"/>
    <col min="3075" max="3075" width="3.5" style="259" customWidth="1"/>
    <col min="3076" max="3076" width="6.625" style="259" customWidth="1"/>
    <col min="3077" max="3077" width="1.625" style="259" customWidth="1"/>
    <col min="3078" max="3078" width="12" style="259" customWidth="1"/>
    <col min="3079" max="3079" width="3.25" style="259" customWidth="1"/>
    <col min="3080" max="3080" width="13.75" style="259" customWidth="1"/>
    <col min="3081" max="3083" width="9" style="259"/>
    <col min="3084" max="3084" width="50.5" style="259" customWidth="1"/>
    <col min="3085" max="3085" width="11" style="259" customWidth="1"/>
    <col min="3086" max="3086" width="10.375" style="259" customWidth="1"/>
    <col min="3087" max="3328" width="9" style="259"/>
    <col min="3329" max="3329" width="5.25" style="259" customWidth="1"/>
    <col min="3330" max="3330" width="27" style="259" customWidth="1"/>
    <col min="3331" max="3331" width="3.5" style="259" customWidth="1"/>
    <col min="3332" max="3332" width="6.625" style="259" customWidth="1"/>
    <col min="3333" max="3333" width="1.625" style="259" customWidth="1"/>
    <col min="3334" max="3334" width="12" style="259" customWidth="1"/>
    <col min="3335" max="3335" width="3.25" style="259" customWidth="1"/>
    <col min="3336" max="3336" width="13.75" style="259" customWidth="1"/>
    <col min="3337" max="3339" width="9" style="259"/>
    <col min="3340" max="3340" width="50.5" style="259" customWidth="1"/>
    <col min="3341" max="3341" width="11" style="259" customWidth="1"/>
    <col min="3342" max="3342" width="10.375" style="259" customWidth="1"/>
    <col min="3343" max="3584" width="9" style="259"/>
    <col min="3585" max="3585" width="5.25" style="259" customWidth="1"/>
    <col min="3586" max="3586" width="27" style="259" customWidth="1"/>
    <col min="3587" max="3587" width="3.5" style="259" customWidth="1"/>
    <col min="3588" max="3588" width="6.625" style="259" customWidth="1"/>
    <col min="3589" max="3589" width="1.625" style="259" customWidth="1"/>
    <col min="3590" max="3590" width="12" style="259" customWidth="1"/>
    <col min="3591" max="3591" width="3.25" style="259" customWidth="1"/>
    <col min="3592" max="3592" width="13.75" style="259" customWidth="1"/>
    <col min="3593" max="3595" width="9" style="259"/>
    <col min="3596" max="3596" width="50.5" style="259" customWidth="1"/>
    <col min="3597" max="3597" width="11" style="259" customWidth="1"/>
    <col min="3598" max="3598" width="10.375" style="259" customWidth="1"/>
    <col min="3599" max="3840" width="9" style="259"/>
    <col min="3841" max="3841" width="5.25" style="259" customWidth="1"/>
    <col min="3842" max="3842" width="27" style="259" customWidth="1"/>
    <col min="3843" max="3843" width="3.5" style="259" customWidth="1"/>
    <col min="3844" max="3844" width="6.625" style="259" customWidth="1"/>
    <col min="3845" max="3845" width="1.625" style="259" customWidth="1"/>
    <col min="3846" max="3846" width="12" style="259" customWidth="1"/>
    <col min="3847" max="3847" width="3.25" style="259" customWidth="1"/>
    <col min="3848" max="3848" width="13.75" style="259" customWidth="1"/>
    <col min="3849" max="3851" width="9" style="259"/>
    <col min="3852" max="3852" width="50.5" style="259" customWidth="1"/>
    <col min="3853" max="3853" width="11" style="259" customWidth="1"/>
    <col min="3854" max="3854" width="10.375" style="259" customWidth="1"/>
    <col min="3855" max="4096" width="9" style="259"/>
    <col min="4097" max="4097" width="5.25" style="259" customWidth="1"/>
    <col min="4098" max="4098" width="27" style="259" customWidth="1"/>
    <col min="4099" max="4099" width="3.5" style="259" customWidth="1"/>
    <col min="4100" max="4100" width="6.625" style="259" customWidth="1"/>
    <col min="4101" max="4101" width="1.625" style="259" customWidth="1"/>
    <col min="4102" max="4102" width="12" style="259" customWidth="1"/>
    <col min="4103" max="4103" width="3.25" style="259" customWidth="1"/>
    <col min="4104" max="4104" width="13.75" style="259" customWidth="1"/>
    <col min="4105" max="4107" width="9" style="259"/>
    <col min="4108" max="4108" width="50.5" style="259" customWidth="1"/>
    <col min="4109" max="4109" width="11" style="259" customWidth="1"/>
    <col min="4110" max="4110" width="10.375" style="259" customWidth="1"/>
    <col min="4111" max="4352" width="9" style="259"/>
    <col min="4353" max="4353" width="5.25" style="259" customWidth="1"/>
    <col min="4354" max="4354" width="27" style="259" customWidth="1"/>
    <col min="4355" max="4355" width="3.5" style="259" customWidth="1"/>
    <col min="4356" max="4356" width="6.625" style="259" customWidth="1"/>
    <col min="4357" max="4357" width="1.625" style="259" customWidth="1"/>
    <col min="4358" max="4358" width="12" style="259" customWidth="1"/>
    <col min="4359" max="4359" width="3.25" style="259" customWidth="1"/>
    <col min="4360" max="4360" width="13.75" style="259" customWidth="1"/>
    <col min="4361" max="4363" width="9" style="259"/>
    <col min="4364" max="4364" width="50.5" style="259" customWidth="1"/>
    <col min="4365" max="4365" width="11" style="259" customWidth="1"/>
    <col min="4366" max="4366" width="10.375" style="259" customWidth="1"/>
    <col min="4367" max="4608" width="9" style="259"/>
    <col min="4609" max="4609" width="5.25" style="259" customWidth="1"/>
    <col min="4610" max="4610" width="27" style="259" customWidth="1"/>
    <col min="4611" max="4611" width="3.5" style="259" customWidth="1"/>
    <col min="4612" max="4612" width="6.625" style="259" customWidth="1"/>
    <col min="4613" max="4613" width="1.625" style="259" customWidth="1"/>
    <col min="4614" max="4614" width="12" style="259" customWidth="1"/>
    <col min="4615" max="4615" width="3.25" style="259" customWidth="1"/>
    <col min="4616" max="4616" width="13.75" style="259" customWidth="1"/>
    <col min="4617" max="4619" width="9" style="259"/>
    <col min="4620" max="4620" width="50.5" style="259" customWidth="1"/>
    <col min="4621" max="4621" width="11" style="259" customWidth="1"/>
    <col min="4622" max="4622" width="10.375" style="259" customWidth="1"/>
    <col min="4623" max="4864" width="9" style="259"/>
    <col min="4865" max="4865" width="5.25" style="259" customWidth="1"/>
    <col min="4866" max="4866" width="27" style="259" customWidth="1"/>
    <col min="4867" max="4867" width="3.5" style="259" customWidth="1"/>
    <col min="4868" max="4868" width="6.625" style="259" customWidth="1"/>
    <col min="4869" max="4869" width="1.625" style="259" customWidth="1"/>
    <col min="4870" max="4870" width="12" style="259" customWidth="1"/>
    <col min="4871" max="4871" width="3.25" style="259" customWidth="1"/>
    <col min="4872" max="4872" width="13.75" style="259" customWidth="1"/>
    <col min="4873" max="4875" width="9" style="259"/>
    <col min="4876" max="4876" width="50.5" style="259" customWidth="1"/>
    <col min="4877" max="4877" width="11" style="259" customWidth="1"/>
    <col min="4878" max="4878" width="10.375" style="259" customWidth="1"/>
    <col min="4879" max="5120" width="9" style="259"/>
    <col min="5121" max="5121" width="5.25" style="259" customWidth="1"/>
    <col min="5122" max="5122" width="27" style="259" customWidth="1"/>
    <col min="5123" max="5123" width="3.5" style="259" customWidth="1"/>
    <col min="5124" max="5124" width="6.625" style="259" customWidth="1"/>
    <col min="5125" max="5125" width="1.625" style="259" customWidth="1"/>
    <col min="5126" max="5126" width="12" style="259" customWidth="1"/>
    <col min="5127" max="5127" width="3.25" style="259" customWidth="1"/>
    <col min="5128" max="5128" width="13.75" style="259" customWidth="1"/>
    <col min="5129" max="5131" width="9" style="259"/>
    <col min="5132" max="5132" width="50.5" style="259" customWidth="1"/>
    <col min="5133" max="5133" width="11" style="259" customWidth="1"/>
    <col min="5134" max="5134" width="10.375" style="259" customWidth="1"/>
    <col min="5135" max="5376" width="9" style="259"/>
    <col min="5377" max="5377" width="5.25" style="259" customWidth="1"/>
    <col min="5378" max="5378" width="27" style="259" customWidth="1"/>
    <col min="5379" max="5379" width="3.5" style="259" customWidth="1"/>
    <col min="5380" max="5380" width="6.625" style="259" customWidth="1"/>
    <col min="5381" max="5381" width="1.625" style="259" customWidth="1"/>
    <col min="5382" max="5382" width="12" style="259" customWidth="1"/>
    <col min="5383" max="5383" width="3.25" style="259" customWidth="1"/>
    <col min="5384" max="5384" width="13.75" style="259" customWidth="1"/>
    <col min="5385" max="5387" width="9" style="259"/>
    <col min="5388" max="5388" width="50.5" style="259" customWidth="1"/>
    <col min="5389" max="5389" width="11" style="259" customWidth="1"/>
    <col min="5390" max="5390" width="10.375" style="259" customWidth="1"/>
    <col min="5391" max="5632" width="9" style="259"/>
    <col min="5633" max="5633" width="5.25" style="259" customWidth="1"/>
    <col min="5634" max="5634" width="27" style="259" customWidth="1"/>
    <col min="5635" max="5635" width="3.5" style="259" customWidth="1"/>
    <col min="5636" max="5636" width="6.625" style="259" customWidth="1"/>
    <col min="5637" max="5637" width="1.625" style="259" customWidth="1"/>
    <col min="5638" max="5638" width="12" style="259" customWidth="1"/>
    <col min="5639" max="5639" width="3.25" style="259" customWidth="1"/>
    <col min="5640" max="5640" width="13.75" style="259" customWidth="1"/>
    <col min="5641" max="5643" width="9" style="259"/>
    <col min="5644" max="5644" width="50.5" style="259" customWidth="1"/>
    <col min="5645" max="5645" width="11" style="259" customWidth="1"/>
    <col min="5646" max="5646" width="10.375" style="259" customWidth="1"/>
    <col min="5647" max="5888" width="9" style="259"/>
    <col min="5889" max="5889" width="5.25" style="259" customWidth="1"/>
    <col min="5890" max="5890" width="27" style="259" customWidth="1"/>
    <col min="5891" max="5891" width="3.5" style="259" customWidth="1"/>
    <col min="5892" max="5892" width="6.625" style="259" customWidth="1"/>
    <col min="5893" max="5893" width="1.625" style="259" customWidth="1"/>
    <col min="5894" max="5894" width="12" style="259" customWidth="1"/>
    <col min="5895" max="5895" width="3.25" style="259" customWidth="1"/>
    <col min="5896" max="5896" width="13.75" style="259" customWidth="1"/>
    <col min="5897" max="5899" width="9" style="259"/>
    <col min="5900" max="5900" width="50.5" style="259" customWidth="1"/>
    <col min="5901" max="5901" width="11" style="259" customWidth="1"/>
    <col min="5902" max="5902" width="10.375" style="259" customWidth="1"/>
    <col min="5903" max="6144" width="9" style="259"/>
    <col min="6145" max="6145" width="5.25" style="259" customWidth="1"/>
    <col min="6146" max="6146" width="27" style="259" customWidth="1"/>
    <col min="6147" max="6147" width="3.5" style="259" customWidth="1"/>
    <col min="6148" max="6148" width="6.625" style="259" customWidth="1"/>
    <col min="6149" max="6149" width="1.625" style="259" customWidth="1"/>
    <col min="6150" max="6150" width="12" style="259" customWidth="1"/>
    <col min="6151" max="6151" width="3.25" style="259" customWidth="1"/>
    <col min="6152" max="6152" width="13.75" style="259" customWidth="1"/>
    <col min="6153" max="6155" width="9" style="259"/>
    <col min="6156" max="6156" width="50.5" style="259" customWidth="1"/>
    <col min="6157" max="6157" width="11" style="259" customWidth="1"/>
    <col min="6158" max="6158" width="10.375" style="259" customWidth="1"/>
    <col min="6159" max="6400" width="9" style="259"/>
    <col min="6401" max="6401" width="5.25" style="259" customWidth="1"/>
    <col min="6402" max="6402" width="27" style="259" customWidth="1"/>
    <col min="6403" max="6403" width="3.5" style="259" customWidth="1"/>
    <col min="6404" max="6404" width="6.625" style="259" customWidth="1"/>
    <col min="6405" max="6405" width="1.625" style="259" customWidth="1"/>
    <col min="6406" max="6406" width="12" style="259" customWidth="1"/>
    <col min="6407" max="6407" width="3.25" style="259" customWidth="1"/>
    <col min="6408" max="6408" width="13.75" style="259" customWidth="1"/>
    <col min="6409" max="6411" width="9" style="259"/>
    <col min="6412" max="6412" width="50.5" style="259" customWidth="1"/>
    <col min="6413" max="6413" width="11" style="259" customWidth="1"/>
    <col min="6414" max="6414" width="10.375" style="259" customWidth="1"/>
    <col min="6415" max="6656" width="9" style="259"/>
    <col min="6657" max="6657" width="5.25" style="259" customWidth="1"/>
    <col min="6658" max="6658" width="27" style="259" customWidth="1"/>
    <col min="6659" max="6659" width="3.5" style="259" customWidth="1"/>
    <col min="6660" max="6660" width="6.625" style="259" customWidth="1"/>
    <col min="6661" max="6661" width="1.625" style="259" customWidth="1"/>
    <col min="6662" max="6662" width="12" style="259" customWidth="1"/>
    <col min="6663" max="6663" width="3.25" style="259" customWidth="1"/>
    <col min="6664" max="6664" width="13.75" style="259" customWidth="1"/>
    <col min="6665" max="6667" width="9" style="259"/>
    <col min="6668" max="6668" width="50.5" style="259" customWidth="1"/>
    <col min="6669" max="6669" width="11" style="259" customWidth="1"/>
    <col min="6670" max="6670" width="10.375" style="259" customWidth="1"/>
    <col min="6671" max="6912" width="9" style="259"/>
    <col min="6913" max="6913" width="5.25" style="259" customWidth="1"/>
    <col min="6914" max="6914" width="27" style="259" customWidth="1"/>
    <col min="6915" max="6915" width="3.5" style="259" customWidth="1"/>
    <col min="6916" max="6916" width="6.625" style="259" customWidth="1"/>
    <col min="6917" max="6917" width="1.625" style="259" customWidth="1"/>
    <col min="6918" max="6918" width="12" style="259" customWidth="1"/>
    <col min="6919" max="6919" width="3.25" style="259" customWidth="1"/>
    <col min="6920" max="6920" width="13.75" style="259" customWidth="1"/>
    <col min="6921" max="6923" width="9" style="259"/>
    <col min="6924" max="6924" width="50.5" style="259" customWidth="1"/>
    <col min="6925" max="6925" width="11" style="259" customWidth="1"/>
    <col min="6926" max="6926" width="10.375" style="259" customWidth="1"/>
    <col min="6927" max="7168" width="9" style="259"/>
    <col min="7169" max="7169" width="5.25" style="259" customWidth="1"/>
    <col min="7170" max="7170" width="27" style="259" customWidth="1"/>
    <col min="7171" max="7171" width="3.5" style="259" customWidth="1"/>
    <col min="7172" max="7172" width="6.625" style="259" customWidth="1"/>
    <col min="7173" max="7173" width="1.625" style="259" customWidth="1"/>
    <col min="7174" max="7174" width="12" style="259" customWidth="1"/>
    <col min="7175" max="7175" width="3.25" style="259" customWidth="1"/>
    <col min="7176" max="7176" width="13.75" style="259" customWidth="1"/>
    <col min="7177" max="7179" width="9" style="259"/>
    <col min="7180" max="7180" width="50.5" style="259" customWidth="1"/>
    <col min="7181" max="7181" width="11" style="259" customWidth="1"/>
    <col min="7182" max="7182" width="10.375" style="259" customWidth="1"/>
    <col min="7183" max="7424" width="9" style="259"/>
    <col min="7425" max="7425" width="5.25" style="259" customWidth="1"/>
    <col min="7426" max="7426" width="27" style="259" customWidth="1"/>
    <col min="7427" max="7427" width="3.5" style="259" customWidth="1"/>
    <col min="7428" max="7428" width="6.625" style="259" customWidth="1"/>
    <col min="7429" max="7429" width="1.625" style="259" customWidth="1"/>
    <col min="7430" max="7430" width="12" style="259" customWidth="1"/>
    <col min="7431" max="7431" width="3.25" style="259" customWidth="1"/>
    <col min="7432" max="7432" width="13.75" style="259" customWidth="1"/>
    <col min="7433" max="7435" width="9" style="259"/>
    <col min="7436" max="7436" width="50.5" style="259" customWidth="1"/>
    <col min="7437" max="7437" width="11" style="259" customWidth="1"/>
    <col min="7438" max="7438" width="10.375" style="259" customWidth="1"/>
    <col min="7439" max="7680" width="9" style="259"/>
    <col min="7681" max="7681" width="5.25" style="259" customWidth="1"/>
    <col min="7682" max="7682" width="27" style="259" customWidth="1"/>
    <col min="7683" max="7683" width="3.5" style="259" customWidth="1"/>
    <col min="7684" max="7684" width="6.625" style="259" customWidth="1"/>
    <col min="7685" max="7685" width="1.625" style="259" customWidth="1"/>
    <col min="7686" max="7686" width="12" style="259" customWidth="1"/>
    <col min="7687" max="7687" width="3.25" style="259" customWidth="1"/>
    <col min="7688" max="7688" width="13.75" style="259" customWidth="1"/>
    <col min="7689" max="7691" width="9" style="259"/>
    <col min="7692" max="7692" width="50.5" style="259" customWidth="1"/>
    <col min="7693" max="7693" width="11" style="259" customWidth="1"/>
    <col min="7694" max="7694" width="10.375" style="259" customWidth="1"/>
    <col min="7695" max="7936" width="9" style="259"/>
    <col min="7937" max="7937" width="5.25" style="259" customWidth="1"/>
    <col min="7938" max="7938" width="27" style="259" customWidth="1"/>
    <col min="7939" max="7939" width="3.5" style="259" customWidth="1"/>
    <col min="7940" max="7940" width="6.625" style="259" customWidth="1"/>
    <col min="7941" max="7941" width="1.625" style="259" customWidth="1"/>
    <col min="7942" max="7942" width="12" style="259" customWidth="1"/>
    <col min="7943" max="7943" width="3.25" style="259" customWidth="1"/>
    <col min="7944" max="7944" width="13.75" style="259" customWidth="1"/>
    <col min="7945" max="7947" width="9" style="259"/>
    <col min="7948" max="7948" width="50.5" style="259" customWidth="1"/>
    <col min="7949" max="7949" width="11" style="259" customWidth="1"/>
    <col min="7950" max="7950" width="10.375" style="259" customWidth="1"/>
    <col min="7951" max="8192" width="9" style="259"/>
    <col min="8193" max="8193" width="5.25" style="259" customWidth="1"/>
    <col min="8194" max="8194" width="27" style="259" customWidth="1"/>
    <col min="8195" max="8195" width="3.5" style="259" customWidth="1"/>
    <col min="8196" max="8196" width="6.625" style="259" customWidth="1"/>
    <col min="8197" max="8197" width="1.625" style="259" customWidth="1"/>
    <col min="8198" max="8198" width="12" style="259" customWidth="1"/>
    <col min="8199" max="8199" width="3.25" style="259" customWidth="1"/>
    <col min="8200" max="8200" width="13.75" style="259" customWidth="1"/>
    <col min="8201" max="8203" width="9" style="259"/>
    <col min="8204" max="8204" width="50.5" style="259" customWidth="1"/>
    <col min="8205" max="8205" width="11" style="259" customWidth="1"/>
    <col min="8206" max="8206" width="10.375" style="259" customWidth="1"/>
    <col min="8207" max="8448" width="9" style="259"/>
    <col min="8449" max="8449" width="5.25" style="259" customWidth="1"/>
    <col min="8450" max="8450" width="27" style="259" customWidth="1"/>
    <col min="8451" max="8451" width="3.5" style="259" customWidth="1"/>
    <col min="8452" max="8452" width="6.625" style="259" customWidth="1"/>
    <col min="8453" max="8453" width="1.625" style="259" customWidth="1"/>
    <col min="8454" max="8454" width="12" style="259" customWidth="1"/>
    <col min="8455" max="8455" width="3.25" style="259" customWidth="1"/>
    <col min="8456" max="8456" width="13.75" style="259" customWidth="1"/>
    <col min="8457" max="8459" width="9" style="259"/>
    <col min="8460" max="8460" width="50.5" style="259" customWidth="1"/>
    <col min="8461" max="8461" width="11" style="259" customWidth="1"/>
    <col min="8462" max="8462" width="10.375" style="259" customWidth="1"/>
    <col min="8463" max="8704" width="9" style="259"/>
    <col min="8705" max="8705" width="5.25" style="259" customWidth="1"/>
    <col min="8706" max="8706" width="27" style="259" customWidth="1"/>
    <col min="8707" max="8707" width="3.5" style="259" customWidth="1"/>
    <col min="8708" max="8708" width="6.625" style="259" customWidth="1"/>
    <col min="8709" max="8709" width="1.625" style="259" customWidth="1"/>
    <col min="8710" max="8710" width="12" style="259" customWidth="1"/>
    <col min="8711" max="8711" width="3.25" style="259" customWidth="1"/>
    <col min="8712" max="8712" width="13.75" style="259" customWidth="1"/>
    <col min="8713" max="8715" width="9" style="259"/>
    <col min="8716" max="8716" width="50.5" style="259" customWidth="1"/>
    <col min="8717" max="8717" width="11" style="259" customWidth="1"/>
    <col min="8718" max="8718" width="10.375" style="259" customWidth="1"/>
    <col min="8719" max="8960" width="9" style="259"/>
    <col min="8961" max="8961" width="5.25" style="259" customWidth="1"/>
    <col min="8962" max="8962" width="27" style="259" customWidth="1"/>
    <col min="8963" max="8963" width="3.5" style="259" customWidth="1"/>
    <col min="8964" max="8964" width="6.625" style="259" customWidth="1"/>
    <col min="8965" max="8965" width="1.625" style="259" customWidth="1"/>
    <col min="8966" max="8966" width="12" style="259" customWidth="1"/>
    <col min="8967" max="8967" width="3.25" style="259" customWidth="1"/>
    <col min="8968" max="8968" width="13.75" style="259" customWidth="1"/>
    <col min="8969" max="8971" width="9" style="259"/>
    <col min="8972" max="8972" width="50.5" style="259" customWidth="1"/>
    <col min="8973" max="8973" width="11" style="259" customWidth="1"/>
    <col min="8974" max="8974" width="10.375" style="259" customWidth="1"/>
    <col min="8975" max="9216" width="9" style="259"/>
    <col min="9217" max="9217" width="5.25" style="259" customWidth="1"/>
    <col min="9218" max="9218" width="27" style="259" customWidth="1"/>
    <col min="9219" max="9219" width="3.5" style="259" customWidth="1"/>
    <col min="9220" max="9220" width="6.625" style="259" customWidth="1"/>
    <col min="9221" max="9221" width="1.625" style="259" customWidth="1"/>
    <col min="9222" max="9222" width="12" style="259" customWidth="1"/>
    <col min="9223" max="9223" width="3.25" style="259" customWidth="1"/>
    <col min="9224" max="9224" width="13.75" style="259" customWidth="1"/>
    <col min="9225" max="9227" width="9" style="259"/>
    <col min="9228" max="9228" width="50.5" style="259" customWidth="1"/>
    <col min="9229" max="9229" width="11" style="259" customWidth="1"/>
    <col min="9230" max="9230" width="10.375" style="259" customWidth="1"/>
    <col min="9231" max="9472" width="9" style="259"/>
    <col min="9473" max="9473" width="5.25" style="259" customWidth="1"/>
    <col min="9474" max="9474" width="27" style="259" customWidth="1"/>
    <col min="9475" max="9475" width="3.5" style="259" customWidth="1"/>
    <col min="9476" max="9476" width="6.625" style="259" customWidth="1"/>
    <col min="9477" max="9477" width="1.625" style="259" customWidth="1"/>
    <col min="9478" max="9478" width="12" style="259" customWidth="1"/>
    <col min="9479" max="9479" width="3.25" style="259" customWidth="1"/>
    <col min="9480" max="9480" width="13.75" style="259" customWidth="1"/>
    <col min="9481" max="9483" width="9" style="259"/>
    <col min="9484" max="9484" width="50.5" style="259" customWidth="1"/>
    <col min="9485" max="9485" width="11" style="259" customWidth="1"/>
    <col min="9486" max="9486" width="10.375" style="259" customWidth="1"/>
    <col min="9487" max="9728" width="9" style="259"/>
    <col min="9729" max="9729" width="5.25" style="259" customWidth="1"/>
    <col min="9730" max="9730" width="27" style="259" customWidth="1"/>
    <col min="9731" max="9731" width="3.5" style="259" customWidth="1"/>
    <col min="9732" max="9732" width="6.625" style="259" customWidth="1"/>
    <col min="9733" max="9733" width="1.625" style="259" customWidth="1"/>
    <col min="9734" max="9734" width="12" style="259" customWidth="1"/>
    <col min="9735" max="9735" width="3.25" style="259" customWidth="1"/>
    <col min="9736" max="9736" width="13.75" style="259" customWidth="1"/>
    <col min="9737" max="9739" width="9" style="259"/>
    <col min="9740" max="9740" width="50.5" style="259" customWidth="1"/>
    <col min="9741" max="9741" width="11" style="259" customWidth="1"/>
    <col min="9742" max="9742" width="10.375" style="259" customWidth="1"/>
    <col min="9743" max="9984" width="9" style="259"/>
    <col min="9985" max="9985" width="5.25" style="259" customWidth="1"/>
    <col min="9986" max="9986" width="27" style="259" customWidth="1"/>
    <col min="9987" max="9987" width="3.5" style="259" customWidth="1"/>
    <col min="9988" max="9988" width="6.625" style="259" customWidth="1"/>
    <col min="9989" max="9989" width="1.625" style="259" customWidth="1"/>
    <col min="9990" max="9990" width="12" style="259" customWidth="1"/>
    <col min="9991" max="9991" width="3.25" style="259" customWidth="1"/>
    <col min="9992" max="9992" width="13.75" style="259" customWidth="1"/>
    <col min="9993" max="9995" width="9" style="259"/>
    <col min="9996" max="9996" width="50.5" style="259" customWidth="1"/>
    <col min="9997" max="9997" width="11" style="259" customWidth="1"/>
    <col min="9998" max="9998" width="10.375" style="259" customWidth="1"/>
    <col min="9999" max="10240" width="9" style="259"/>
    <col min="10241" max="10241" width="5.25" style="259" customWidth="1"/>
    <col min="10242" max="10242" width="27" style="259" customWidth="1"/>
    <col min="10243" max="10243" width="3.5" style="259" customWidth="1"/>
    <col min="10244" max="10244" width="6.625" style="259" customWidth="1"/>
    <col min="10245" max="10245" width="1.625" style="259" customWidth="1"/>
    <col min="10246" max="10246" width="12" style="259" customWidth="1"/>
    <col min="10247" max="10247" width="3.25" style="259" customWidth="1"/>
    <col min="10248" max="10248" width="13.75" style="259" customWidth="1"/>
    <col min="10249" max="10251" width="9" style="259"/>
    <col min="10252" max="10252" width="50.5" style="259" customWidth="1"/>
    <col min="10253" max="10253" width="11" style="259" customWidth="1"/>
    <col min="10254" max="10254" width="10.375" style="259" customWidth="1"/>
    <col min="10255" max="10496" width="9" style="259"/>
    <col min="10497" max="10497" width="5.25" style="259" customWidth="1"/>
    <col min="10498" max="10498" width="27" style="259" customWidth="1"/>
    <col min="10499" max="10499" width="3.5" style="259" customWidth="1"/>
    <col min="10500" max="10500" width="6.625" style="259" customWidth="1"/>
    <col min="10501" max="10501" width="1.625" style="259" customWidth="1"/>
    <col min="10502" max="10502" width="12" style="259" customWidth="1"/>
    <col min="10503" max="10503" width="3.25" style="259" customWidth="1"/>
    <col min="10504" max="10504" width="13.75" style="259" customWidth="1"/>
    <col min="10505" max="10507" width="9" style="259"/>
    <col min="10508" max="10508" width="50.5" style="259" customWidth="1"/>
    <col min="10509" max="10509" width="11" style="259" customWidth="1"/>
    <col min="10510" max="10510" width="10.375" style="259" customWidth="1"/>
    <col min="10511" max="10752" width="9" style="259"/>
    <col min="10753" max="10753" width="5.25" style="259" customWidth="1"/>
    <col min="10754" max="10754" width="27" style="259" customWidth="1"/>
    <col min="10755" max="10755" width="3.5" style="259" customWidth="1"/>
    <col min="10756" max="10756" width="6.625" style="259" customWidth="1"/>
    <col min="10757" max="10757" width="1.625" style="259" customWidth="1"/>
    <col min="10758" max="10758" width="12" style="259" customWidth="1"/>
    <col min="10759" max="10759" width="3.25" style="259" customWidth="1"/>
    <col min="10760" max="10760" width="13.75" style="259" customWidth="1"/>
    <col min="10761" max="10763" width="9" style="259"/>
    <col min="10764" max="10764" width="50.5" style="259" customWidth="1"/>
    <col min="10765" max="10765" width="11" style="259" customWidth="1"/>
    <col min="10766" max="10766" width="10.375" style="259" customWidth="1"/>
    <col min="10767" max="11008" width="9" style="259"/>
    <col min="11009" max="11009" width="5.25" style="259" customWidth="1"/>
    <col min="11010" max="11010" width="27" style="259" customWidth="1"/>
    <col min="11011" max="11011" width="3.5" style="259" customWidth="1"/>
    <col min="11012" max="11012" width="6.625" style="259" customWidth="1"/>
    <col min="11013" max="11013" width="1.625" style="259" customWidth="1"/>
    <col min="11014" max="11014" width="12" style="259" customWidth="1"/>
    <col min="11015" max="11015" width="3.25" style="259" customWidth="1"/>
    <col min="11016" max="11016" width="13.75" style="259" customWidth="1"/>
    <col min="11017" max="11019" width="9" style="259"/>
    <col min="11020" max="11020" width="50.5" style="259" customWidth="1"/>
    <col min="11021" max="11021" width="11" style="259" customWidth="1"/>
    <col min="11022" max="11022" width="10.375" style="259" customWidth="1"/>
    <col min="11023" max="11264" width="9" style="259"/>
    <col min="11265" max="11265" width="5.25" style="259" customWidth="1"/>
    <col min="11266" max="11266" width="27" style="259" customWidth="1"/>
    <col min="11267" max="11267" width="3.5" style="259" customWidth="1"/>
    <col min="11268" max="11268" width="6.625" style="259" customWidth="1"/>
    <col min="11269" max="11269" width="1.625" style="259" customWidth="1"/>
    <col min="11270" max="11270" width="12" style="259" customWidth="1"/>
    <col min="11271" max="11271" width="3.25" style="259" customWidth="1"/>
    <col min="11272" max="11272" width="13.75" style="259" customWidth="1"/>
    <col min="11273" max="11275" width="9" style="259"/>
    <col min="11276" max="11276" width="50.5" style="259" customWidth="1"/>
    <col min="11277" max="11277" width="11" style="259" customWidth="1"/>
    <col min="11278" max="11278" width="10.375" style="259" customWidth="1"/>
    <col min="11279" max="11520" width="9" style="259"/>
    <col min="11521" max="11521" width="5.25" style="259" customWidth="1"/>
    <col min="11522" max="11522" width="27" style="259" customWidth="1"/>
    <col min="11523" max="11523" width="3.5" style="259" customWidth="1"/>
    <col min="11524" max="11524" width="6.625" style="259" customWidth="1"/>
    <col min="11525" max="11525" width="1.625" style="259" customWidth="1"/>
    <col min="11526" max="11526" width="12" style="259" customWidth="1"/>
    <col min="11527" max="11527" width="3.25" style="259" customWidth="1"/>
    <col min="11528" max="11528" width="13.75" style="259" customWidth="1"/>
    <col min="11529" max="11531" width="9" style="259"/>
    <col min="11532" max="11532" width="50.5" style="259" customWidth="1"/>
    <col min="11533" max="11533" width="11" style="259" customWidth="1"/>
    <col min="11534" max="11534" width="10.375" style="259" customWidth="1"/>
    <col min="11535" max="11776" width="9" style="259"/>
    <col min="11777" max="11777" width="5.25" style="259" customWidth="1"/>
    <col min="11778" max="11778" width="27" style="259" customWidth="1"/>
    <col min="11779" max="11779" width="3.5" style="259" customWidth="1"/>
    <col min="11780" max="11780" width="6.625" style="259" customWidth="1"/>
    <col min="11781" max="11781" width="1.625" style="259" customWidth="1"/>
    <col min="11782" max="11782" width="12" style="259" customWidth="1"/>
    <col min="11783" max="11783" width="3.25" style="259" customWidth="1"/>
    <col min="11784" max="11784" width="13.75" style="259" customWidth="1"/>
    <col min="11785" max="11787" width="9" style="259"/>
    <col min="11788" max="11788" width="50.5" style="259" customWidth="1"/>
    <col min="11789" max="11789" width="11" style="259" customWidth="1"/>
    <col min="11790" max="11790" width="10.375" style="259" customWidth="1"/>
    <col min="11791" max="12032" width="9" style="259"/>
    <col min="12033" max="12033" width="5.25" style="259" customWidth="1"/>
    <col min="12034" max="12034" width="27" style="259" customWidth="1"/>
    <col min="12035" max="12035" width="3.5" style="259" customWidth="1"/>
    <col min="12036" max="12036" width="6.625" style="259" customWidth="1"/>
    <col min="12037" max="12037" width="1.625" style="259" customWidth="1"/>
    <col min="12038" max="12038" width="12" style="259" customWidth="1"/>
    <col min="12039" max="12039" width="3.25" style="259" customWidth="1"/>
    <col min="12040" max="12040" width="13.75" style="259" customWidth="1"/>
    <col min="12041" max="12043" width="9" style="259"/>
    <col min="12044" max="12044" width="50.5" style="259" customWidth="1"/>
    <col min="12045" max="12045" width="11" style="259" customWidth="1"/>
    <col min="12046" max="12046" width="10.375" style="259" customWidth="1"/>
    <col min="12047" max="12288" width="9" style="259"/>
    <col min="12289" max="12289" width="5.25" style="259" customWidth="1"/>
    <col min="12290" max="12290" width="27" style="259" customWidth="1"/>
    <col min="12291" max="12291" width="3.5" style="259" customWidth="1"/>
    <col min="12292" max="12292" width="6.625" style="259" customWidth="1"/>
    <col min="12293" max="12293" width="1.625" style="259" customWidth="1"/>
    <col min="12294" max="12294" width="12" style="259" customWidth="1"/>
    <col min="12295" max="12295" width="3.25" style="259" customWidth="1"/>
    <col min="12296" max="12296" width="13.75" style="259" customWidth="1"/>
    <col min="12297" max="12299" width="9" style="259"/>
    <col min="12300" max="12300" width="50.5" style="259" customWidth="1"/>
    <col min="12301" max="12301" width="11" style="259" customWidth="1"/>
    <col min="12302" max="12302" width="10.375" style="259" customWidth="1"/>
    <col min="12303" max="12544" width="9" style="259"/>
    <col min="12545" max="12545" width="5.25" style="259" customWidth="1"/>
    <col min="12546" max="12546" width="27" style="259" customWidth="1"/>
    <col min="12547" max="12547" width="3.5" style="259" customWidth="1"/>
    <col min="12548" max="12548" width="6.625" style="259" customWidth="1"/>
    <col min="12549" max="12549" width="1.625" style="259" customWidth="1"/>
    <col min="12550" max="12550" width="12" style="259" customWidth="1"/>
    <col min="12551" max="12551" width="3.25" style="259" customWidth="1"/>
    <col min="12552" max="12552" width="13.75" style="259" customWidth="1"/>
    <col min="12553" max="12555" width="9" style="259"/>
    <col min="12556" max="12556" width="50.5" style="259" customWidth="1"/>
    <col min="12557" max="12557" width="11" style="259" customWidth="1"/>
    <col min="12558" max="12558" width="10.375" style="259" customWidth="1"/>
    <col min="12559" max="12800" width="9" style="259"/>
    <col min="12801" max="12801" width="5.25" style="259" customWidth="1"/>
    <col min="12802" max="12802" width="27" style="259" customWidth="1"/>
    <col min="12803" max="12803" width="3.5" style="259" customWidth="1"/>
    <col min="12804" max="12804" width="6.625" style="259" customWidth="1"/>
    <col min="12805" max="12805" width="1.625" style="259" customWidth="1"/>
    <col min="12806" max="12806" width="12" style="259" customWidth="1"/>
    <col min="12807" max="12807" width="3.25" style="259" customWidth="1"/>
    <col min="12808" max="12808" width="13.75" style="259" customWidth="1"/>
    <col min="12809" max="12811" width="9" style="259"/>
    <col min="12812" max="12812" width="50.5" style="259" customWidth="1"/>
    <col min="12813" max="12813" width="11" style="259" customWidth="1"/>
    <col min="12814" max="12814" width="10.375" style="259" customWidth="1"/>
    <col min="12815" max="13056" width="9" style="259"/>
    <col min="13057" max="13057" width="5.25" style="259" customWidth="1"/>
    <col min="13058" max="13058" width="27" style="259" customWidth="1"/>
    <col min="13059" max="13059" width="3.5" style="259" customWidth="1"/>
    <col min="13060" max="13060" width="6.625" style="259" customWidth="1"/>
    <col min="13061" max="13061" width="1.625" style="259" customWidth="1"/>
    <col min="13062" max="13062" width="12" style="259" customWidth="1"/>
    <col min="13063" max="13063" width="3.25" style="259" customWidth="1"/>
    <col min="13064" max="13064" width="13.75" style="259" customWidth="1"/>
    <col min="13065" max="13067" width="9" style="259"/>
    <col min="13068" max="13068" width="50.5" style="259" customWidth="1"/>
    <col min="13069" max="13069" width="11" style="259" customWidth="1"/>
    <col min="13070" max="13070" width="10.375" style="259" customWidth="1"/>
    <col min="13071" max="13312" width="9" style="259"/>
    <col min="13313" max="13313" width="5.25" style="259" customWidth="1"/>
    <col min="13314" max="13314" width="27" style="259" customWidth="1"/>
    <col min="13315" max="13315" width="3.5" style="259" customWidth="1"/>
    <col min="13316" max="13316" width="6.625" style="259" customWidth="1"/>
    <col min="13317" max="13317" width="1.625" style="259" customWidth="1"/>
    <col min="13318" max="13318" width="12" style="259" customWidth="1"/>
    <col min="13319" max="13319" width="3.25" style="259" customWidth="1"/>
    <col min="13320" max="13320" width="13.75" style="259" customWidth="1"/>
    <col min="13321" max="13323" width="9" style="259"/>
    <col min="13324" max="13324" width="50.5" style="259" customWidth="1"/>
    <col min="13325" max="13325" width="11" style="259" customWidth="1"/>
    <col min="13326" max="13326" width="10.375" style="259" customWidth="1"/>
    <col min="13327" max="13568" width="9" style="259"/>
    <col min="13569" max="13569" width="5.25" style="259" customWidth="1"/>
    <col min="13570" max="13570" width="27" style="259" customWidth="1"/>
    <col min="13571" max="13571" width="3.5" style="259" customWidth="1"/>
    <col min="13572" max="13572" width="6.625" style="259" customWidth="1"/>
    <col min="13573" max="13573" width="1.625" style="259" customWidth="1"/>
    <col min="13574" max="13574" width="12" style="259" customWidth="1"/>
    <col min="13575" max="13575" width="3.25" style="259" customWidth="1"/>
    <col min="13576" max="13576" width="13.75" style="259" customWidth="1"/>
    <col min="13577" max="13579" width="9" style="259"/>
    <col min="13580" max="13580" width="50.5" style="259" customWidth="1"/>
    <col min="13581" max="13581" width="11" style="259" customWidth="1"/>
    <col min="13582" max="13582" width="10.375" style="259" customWidth="1"/>
    <col min="13583" max="13824" width="9" style="259"/>
    <col min="13825" max="13825" width="5.25" style="259" customWidth="1"/>
    <col min="13826" max="13826" width="27" style="259" customWidth="1"/>
    <col min="13827" max="13827" width="3.5" style="259" customWidth="1"/>
    <col min="13828" max="13828" width="6.625" style="259" customWidth="1"/>
    <col min="13829" max="13829" width="1.625" style="259" customWidth="1"/>
    <col min="13830" max="13830" width="12" style="259" customWidth="1"/>
    <col min="13831" max="13831" width="3.25" style="259" customWidth="1"/>
    <col min="13832" max="13832" width="13.75" style="259" customWidth="1"/>
    <col min="13833" max="13835" width="9" style="259"/>
    <col min="13836" max="13836" width="50.5" style="259" customWidth="1"/>
    <col min="13837" max="13837" width="11" style="259" customWidth="1"/>
    <col min="13838" max="13838" width="10.375" style="259" customWidth="1"/>
    <col min="13839" max="14080" width="9" style="259"/>
    <col min="14081" max="14081" width="5.25" style="259" customWidth="1"/>
    <col min="14082" max="14082" width="27" style="259" customWidth="1"/>
    <col min="14083" max="14083" width="3.5" style="259" customWidth="1"/>
    <col min="14084" max="14084" width="6.625" style="259" customWidth="1"/>
    <col min="14085" max="14085" width="1.625" style="259" customWidth="1"/>
    <col min="14086" max="14086" width="12" style="259" customWidth="1"/>
    <col min="14087" max="14087" width="3.25" style="259" customWidth="1"/>
    <col min="14088" max="14088" width="13.75" style="259" customWidth="1"/>
    <col min="14089" max="14091" width="9" style="259"/>
    <col min="14092" max="14092" width="50.5" style="259" customWidth="1"/>
    <col min="14093" max="14093" width="11" style="259" customWidth="1"/>
    <col min="14094" max="14094" width="10.375" style="259" customWidth="1"/>
    <col min="14095" max="14336" width="9" style="259"/>
    <col min="14337" max="14337" width="5.25" style="259" customWidth="1"/>
    <col min="14338" max="14338" width="27" style="259" customWidth="1"/>
    <col min="14339" max="14339" width="3.5" style="259" customWidth="1"/>
    <col min="14340" max="14340" width="6.625" style="259" customWidth="1"/>
    <col min="14341" max="14341" width="1.625" style="259" customWidth="1"/>
    <col min="14342" max="14342" width="12" style="259" customWidth="1"/>
    <col min="14343" max="14343" width="3.25" style="259" customWidth="1"/>
    <col min="14344" max="14344" width="13.75" style="259" customWidth="1"/>
    <col min="14345" max="14347" width="9" style="259"/>
    <col min="14348" max="14348" width="50.5" style="259" customWidth="1"/>
    <col min="14349" max="14349" width="11" style="259" customWidth="1"/>
    <col min="14350" max="14350" width="10.375" style="259" customWidth="1"/>
    <col min="14351" max="14592" width="9" style="259"/>
    <col min="14593" max="14593" width="5.25" style="259" customWidth="1"/>
    <col min="14594" max="14594" width="27" style="259" customWidth="1"/>
    <col min="14595" max="14595" width="3.5" style="259" customWidth="1"/>
    <col min="14596" max="14596" width="6.625" style="259" customWidth="1"/>
    <col min="14597" max="14597" width="1.625" style="259" customWidth="1"/>
    <col min="14598" max="14598" width="12" style="259" customWidth="1"/>
    <col min="14599" max="14599" width="3.25" style="259" customWidth="1"/>
    <col min="14600" max="14600" width="13.75" style="259" customWidth="1"/>
    <col min="14601" max="14603" width="9" style="259"/>
    <col min="14604" max="14604" width="50.5" style="259" customWidth="1"/>
    <col min="14605" max="14605" width="11" style="259" customWidth="1"/>
    <col min="14606" max="14606" width="10.375" style="259" customWidth="1"/>
    <col min="14607" max="14848" width="9" style="259"/>
    <col min="14849" max="14849" width="5.25" style="259" customWidth="1"/>
    <col min="14850" max="14850" width="27" style="259" customWidth="1"/>
    <col min="14851" max="14851" width="3.5" style="259" customWidth="1"/>
    <col min="14852" max="14852" width="6.625" style="259" customWidth="1"/>
    <col min="14853" max="14853" width="1.625" style="259" customWidth="1"/>
    <col min="14854" max="14854" width="12" style="259" customWidth="1"/>
    <col min="14855" max="14855" width="3.25" style="259" customWidth="1"/>
    <col min="14856" max="14856" width="13.75" style="259" customWidth="1"/>
    <col min="14857" max="14859" width="9" style="259"/>
    <col min="14860" max="14860" width="50.5" style="259" customWidth="1"/>
    <col min="14861" max="14861" width="11" style="259" customWidth="1"/>
    <col min="14862" max="14862" width="10.375" style="259" customWidth="1"/>
    <col min="14863" max="15104" width="9" style="259"/>
    <col min="15105" max="15105" width="5.25" style="259" customWidth="1"/>
    <col min="15106" max="15106" width="27" style="259" customWidth="1"/>
    <col min="15107" max="15107" width="3.5" style="259" customWidth="1"/>
    <col min="15108" max="15108" width="6.625" style="259" customWidth="1"/>
    <col min="15109" max="15109" width="1.625" style="259" customWidth="1"/>
    <col min="15110" max="15110" width="12" style="259" customWidth="1"/>
    <col min="15111" max="15111" width="3.25" style="259" customWidth="1"/>
    <col min="15112" max="15112" width="13.75" style="259" customWidth="1"/>
    <col min="15113" max="15115" width="9" style="259"/>
    <col min="15116" max="15116" width="50.5" style="259" customWidth="1"/>
    <col min="15117" max="15117" width="11" style="259" customWidth="1"/>
    <col min="15118" max="15118" width="10.375" style="259" customWidth="1"/>
    <col min="15119" max="15360" width="9" style="259"/>
    <col min="15361" max="15361" width="5.25" style="259" customWidth="1"/>
    <col min="15362" max="15362" width="27" style="259" customWidth="1"/>
    <col min="15363" max="15363" width="3.5" style="259" customWidth="1"/>
    <col min="15364" max="15364" width="6.625" style="259" customWidth="1"/>
    <col min="15365" max="15365" width="1.625" style="259" customWidth="1"/>
    <col min="15366" max="15366" width="12" style="259" customWidth="1"/>
    <col min="15367" max="15367" width="3.25" style="259" customWidth="1"/>
    <col min="15368" max="15368" width="13.75" style="259" customWidth="1"/>
    <col min="15369" max="15371" width="9" style="259"/>
    <col min="15372" max="15372" width="50.5" style="259" customWidth="1"/>
    <col min="15373" max="15373" width="11" style="259" customWidth="1"/>
    <col min="15374" max="15374" width="10.375" style="259" customWidth="1"/>
    <col min="15375" max="15616" width="9" style="259"/>
    <col min="15617" max="15617" width="5.25" style="259" customWidth="1"/>
    <col min="15618" max="15618" width="27" style="259" customWidth="1"/>
    <col min="15619" max="15619" width="3.5" style="259" customWidth="1"/>
    <col min="15620" max="15620" width="6.625" style="259" customWidth="1"/>
    <col min="15621" max="15621" width="1.625" style="259" customWidth="1"/>
    <col min="15622" max="15622" width="12" style="259" customWidth="1"/>
    <col min="15623" max="15623" width="3.25" style="259" customWidth="1"/>
    <col min="15624" max="15624" width="13.75" style="259" customWidth="1"/>
    <col min="15625" max="15627" width="9" style="259"/>
    <col min="15628" max="15628" width="50.5" style="259" customWidth="1"/>
    <col min="15629" max="15629" width="11" style="259" customWidth="1"/>
    <col min="15630" max="15630" width="10.375" style="259" customWidth="1"/>
    <col min="15631" max="15872" width="9" style="259"/>
    <col min="15873" max="15873" width="5.25" style="259" customWidth="1"/>
    <col min="15874" max="15874" width="27" style="259" customWidth="1"/>
    <col min="15875" max="15875" width="3.5" style="259" customWidth="1"/>
    <col min="15876" max="15876" width="6.625" style="259" customWidth="1"/>
    <col min="15877" max="15877" width="1.625" style="259" customWidth="1"/>
    <col min="15878" max="15878" width="12" style="259" customWidth="1"/>
    <col min="15879" max="15879" width="3.25" style="259" customWidth="1"/>
    <col min="15880" max="15880" width="13.75" style="259" customWidth="1"/>
    <col min="15881" max="15883" width="9" style="259"/>
    <col min="15884" max="15884" width="50.5" style="259" customWidth="1"/>
    <col min="15885" max="15885" width="11" style="259" customWidth="1"/>
    <col min="15886" max="15886" width="10.375" style="259" customWidth="1"/>
    <col min="15887" max="16128" width="9" style="259"/>
    <col min="16129" max="16129" width="5.25" style="259" customWidth="1"/>
    <col min="16130" max="16130" width="27" style="259" customWidth="1"/>
    <col min="16131" max="16131" width="3.5" style="259" customWidth="1"/>
    <col min="16132" max="16132" width="6.625" style="259" customWidth="1"/>
    <col min="16133" max="16133" width="1.625" style="259" customWidth="1"/>
    <col min="16134" max="16134" width="12" style="259" customWidth="1"/>
    <col min="16135" max="16135" width="3.25" style="259" customWidth="1"/>
    <col min="16136" max="16136" width="13.75" style="259" customWidth="1"/>
    <col min="16137" max="16139" width="9" style="259"/>
    <col min="16140" max="16140" width="50.5" style="259" customWidth="1"/>
    <col min="16141" max="16141" width="11" style="259" customWidth="1"/>
    <col min="16142" max="16142" width="10.375" style="259" customWidth="1"/>
    <col min="16143" max="16384" width="9" style="259"/>
  </cols>
  <sheetData>
    <row r="1" spans="1:10">
      <c r="A1" s="134"/>
      <c r="B1" s="135"/>
      <c r="C1" s="102"/>
      <c r="D1" s="109"/>
      <c r="E1" s="102"/>
      <c r="F1" s="101"/>
      <c r="G1" s="102"/>
      <c r="H1" s="101"/>
      <c r="I1" s="137"/>
      <c r="J1" s="137"/>
    </row>
    <row r="2" spans="1:10">
      <c r="A2" s="134"/>
      <c r="B2" s="135"/>
      <c r="C2" s="102"/>
      <c r="D2" s="109"/>
      <c r="E2" s="102"/>
      <c r="F2" s="101"/>
      <c r="G2" s="102"/>
      <c r="H2" s="101"/>
      <c r="I2" s="137"/>
      <c r="J2" s="137"/>
    </row>
    <row r="3" spans="1:10" ht="15.75">
      <c r="A3" s="139"/>
      <c r="B3" s="260" t="s">
        <v>622</v>
      </c>
      <c r="C3" s="141"/>
      <c r="D3" s="142"/>
      <c r="E3" s="141"/>
      <c r="F3" s="103"/>
      <c r="G3" s="141"/>
      <c r="H3" s="103"/>
      <c r="I3" s="261"/>
      <c r="J3" s="261"/>
    </row>
    <row r="4" spans="1:10">
      <c r="A4" s="134"/>
      <c r="B4" s="135"/>
      <c r="C4" s="102"/>
      <c r="D4" s="109"/>
      <c r="E4" s="102"/>
      <c r="F4" s="101"/>
      <c r="G4" s="102"/>
      <c r="H4" s="101"/>
      <c r="I4" s="137"/>
      <c r="J4" s="137"/>
    </row>
    <row r="5" spans="1:10">
      <c r="A5" s="134"/>
      <c r="B5" s="135"/>
      <c r="C5" s="102"/>
      <c r="D5" s="109"/>
      <c r="E5" s="102"/>
      <c r="F5" s="101"/>
      <c r="G5" s="102"/>
      <c r="H5" s="101"/>
      <c r="I5" s="137"/>
      <c r="J5" s="137"/>
    </row>
    <row r="6" spans="1:10">
      <c r="A6" s="134"/>
      <c r="B6" s="135"/>
      <c r="C6" s="102"/>
      <c r="D6" s="109"/>
      <c r="E6" s="102"/>
      <c r="F6" s="101"/>
      <c r="G6" s="102"/>
      <c r="H6" s="101"/>
      <c r="I6" s="137"/>
      <c r="J6" s="137"/>
    </row>
    <row r="7" spans="1:10">
      <c r="A7" s="134"/>
      <c r="B7" s="135"/>
      <c r="C7" s="102"/>
      <c r="D7" s="109"/>
      <c r="E7" s="102"/>
      <c r="F7" s="101"/>
      <c r="G7" s="102"/>
      <c r="H7" s="101"/>
      <c r="I7" s="137"/>
      <c r="J7" s="137"/>
    </row>
    <row r="8" spans="1:10">
      <c r="A8" s="134"/>
      <c r="B8" s="135" t="s">
        <v>555</v>
      </c>
      <c r="C8" s="102"/>
      <c r="D8" s="109"/>
      <c r="E8" s="102"/>
      <c r="F8" s="101"/>
      <c r="G8" s="102"/>
      <c r="H8" s="101"/>
      <c r="I8" s="137"/>
      <c r="J8" s="137"/>
    </row>
    <row r="9" spans="1:10">
      <c r="A9" s="134"/>
      <c r="B9" s="135"/>
      <c r="C9" s="102"/>
      <c r="D9" s="109"/>
      <c r="E9" s="102"/>
      <c r="F9" s="101"/>
      <c r="G9" s="102"/>
      <c r="H9" s="101">
        <f>H72</f>
        <v>0</v>
      </c>
      <c r="I9" s="137"/>
      <c r="J9" s="137"/>
    </row>
    <row r="10" spans="1:10">
      <c r="A10" s="134"/>
      <c r="B10" s="135"/>
      <c r="C10" s="102"/>
      <c r="D10" s="109"/>
      <c r="E10" s="102"/>
      <c r="F10" s="101"/>
      <c r="G10" s="102"/>
      <c r="H10" s="101"/>
      <c r="I10" s="137"/>
      <c r="J10" s="137"/>
    </row>
    <row r="11" spans="1:10">
      <c r="A11" s="134"/>
      <c r="B11" s="135"/>
      <c r="C11" s="102"/>
      <c r="D11" s="109"/>
      <c r="E11" s="102"/>
      <c r="F11" s="101"/>
      <c r="G11" s="102"/>
      <c r="H11" s="101"/>
      <c r="I11" s="137"/>
      <c r="J11" s="137"/>
    </row>
    <row r="12" spans="1:10">
      <c r="A12" s="134"/>
      <c r="B12" s="135"/>
      <c r="C12" s="102"/>
      <c r="D12" s="109"/>
      <c r="E12" s="102"/>
      <c r="F12" s="101"/>
      <c r="G12" s="102"/>
      <c r="H12" s="101"/>
      <c r="I12" s="137"/>
      <c r="J12" s="137"/>
    </row>
    <row r="13" spans="1:10">
      <c r="A13" s="134"/>
      <c r="B13" s="135" t="s">
        <v>556</v>
      </c>
      <c r="C13" s="102"/>
      <c r="D13" s="109"/>
      <c r="E13" s="102"/>
      <c r="F13" s="101"/>
      <c r="G13" s="102"/>
      <c r="H13" s="101"/>
      <c r="I13" s="137"/>
      <c r="J13" s="137"/>
    </row>
    <row r="14" spans="1:10">
      <c r="A14" s="134"/>
      <c r="B14" s="135"/>
      <c r="C14" s="102"/>
      <c r="D14" s="109"/>
      <c r="E14" s="102"/>
      <c r="F14" s="101"/>
      <c r="G14" s="102"/>
      <c r="H14" s="101">
        <f>H96</f>
        <v>0</v>
      </c>
      <c r="I14" s="137"/>
      <c r="J14" s="137"/>
    </row>
    <row r="15" spans="1:10">
      <c r="A15" s="134"/>
      <c r="B15" s="135"/>
      <c r="C15" s="102"/>
      <c r="D15" s="109"/>
      <c r="E15" s="102"/>
      <c r="F15" s="101"/>
      <c r="G15" s="102"/>
      <c r="H15" s="101"/>
      <c r="I15" s="137"/>
      <c r="J15" s="137"/>
    </row>
    <row r="16" spans="1:10">
      <c r="A16" s="134"/>
      <c r="B16" s="135"/>
      <c r="C16" s="102"/>
      <c r="D16" s="109"/>
      <c r="E16" s="102"/>
      <c r="F16" s="101"/>
      <c r="G16" s="102"/>
      <c r="H16" s="101"/>
      <c r="I16" s="137"/>
      <c r="J16" s="137"/>
    </row>
    <row r="17" spans="1:10">
      <c r="A17" s="134"/>
      <c r="B17" s="135"/>
      <c r="C17" s="102"/>
      <c r="D17" s="109"/>
      <c r="E17" s="102"/>
      <c r="F17" s="101"/>
      <c r="G17" s="102"/>
      <c r="H17" s="101"/>
      <c r="I17" s="137"/>
      <c r="J17" s="137"/>
    </row>
    <row r="18" spans="1:10">
      <c r="A18" s="134"/>
      <c r="B18" s="135" t="s">
        <v>557</v>
      </c>
      <c r="C18" s="102"/>
      <c r="D18" s="109"/>
      <c r="E18" s="102"/>
      <c r="F18" s="101"/>
      <c r="G18" s="102"/>
      <c r="H18" s="101"/>
      <c r="I18" s="137"/>
      <c r="J18" s="137"/>
    </row>
    <row r="19" spans="1:10">
      <c r="A19" s="134"/>
      <c r="B19" s="135"/>
      <c r="C19" s="102"/>
      <c r="D19" s="109"/>
      <c r="E19" s="102"/>
      <c r="F19" s="101"/>
      <c r="G19" s="102"/>
      <c r="H19" s="101">
        <f>H103</f>
        <v>0</v>
      </c>
      <c r="I19" s="137"/>
      <c r="J19" s="137"/>
    </row>
    <row r="20" spans="1:10">
      <c r="A20" s="134"/>
      <c r="B20" s="135"/>
      <c r="C20" s="102"/>
      <c r="D20" s="109"/>
      <c r="E20" s="102"/>
      <c r="F20" s="101"/>
      <c r="G20" s="102"/>
      <c r="H20" s="101"/>
      <c r="I20" s="137"/>
      <c r="J20" s="137"/>
    </row>
    <row r="21" spans="1:10">
      <c r="A21" s="134"/>
      <c r="B21" s="135"/>
      <c r="C21" s="102"/>
      <c r="D21" s="109"/>
      <c r="E21" s="102"/>
      <c r="F21" s="101"/>
      <c r="G21" s="102"/>
      <c r="H21" s="101"/>
      <c r="I21" s="137"/>
      <c r="J21" s="137"/>
    </row>
    <row r="22" spans="1:10">
      <c r="A22" s="134"/>
      <c r="B22" s="135"/>
      <c r="C22" s="102"/>
      <c r="D22" s="109"/>
      <c r="E22" s="102"/>
      <c r="F22" s="101"/>
      <c r="G22" s="102"/>
      <c r="H22" s="101"/>
      <c r="I22" s="137"/>
      <c r="J22" s="137"/>
    </row>
    <row r="23" spans="1:10">
      <c r="A23" s="134"/>
      <c r="B23" s="135" t="s">
        <v>558</v>
      </c>
      <c r="C23" s="102"/>
      <c r="D23" s="109"/>
      <c r="E23" s="102"/>
      <c r="F23" s="101"/>
      <c r="G23" s="102"/>
      <c r="H23" s="101"/>
      <c r="I23" s="137"/>
      <c r="J23" s="137"/>
    </row>
    <row r="24" spans="1:10">
      <c r="A24" s="134"/>
      <c r="B24" s="135"/>
      <c r="C24" s="102"/>
      <c r="D24" s="109"/>
      <c r="E24" s="102"/>
      <c r="F24" s="101"/>
      <c r="G24" s="102"/>
      <c r="H24" s="101">
        <f>H116</f>
        <v>0</v>
      </c>
      <c r="I24" s="137"/>
      <c r="J24" s="137"/>
    </row>
    <row r="25" spans="1:10">
      <c r="A25" s="134"/>
      <c r="B25" s="135"/>
      <c r="C25" s="102"/>
      <c r="D25" s="109"/>
      <c r="E25" s="102"/>
      <c r="F25" s="101"/>
      <c r="G25" s="102"/>
      <c r="H25" s="101"/>
      <c r="I25" s="137"/>
      <c r="J25" s="137"/>
    </row>
    <row r="26" spans="1:10">
      <c r="A26" s="134"/>
      <c r="B26" s="135"/>
      <c r="C26" s="102"/>
      <c r="D26" s="109"/>
      <c r="E26" s="102"/>
      <c r="F26" s="101"/>
      <c r="G26" s="102"/>
      <c r="H26" s="101"/>
      <c r="I26" s="137"/>
      <c r="J26" s="137"/>
    </row>
    <row r="27" spans="1:10">
      <c r="A27" s="134"/>
      <c r="B27" s="135"/>
      <c r="C27" s="102"/>
      <c r="D27" s="109"/>
      <c r="E27" s="102"/>
      <c r="F27" s="101"/>
      <c r="G27" s="102"/>
      <c r="H27" s="101"/>
      <c r="I27" s="137"/>
      <c r="J27" s="137"/>
    </row>
    <row r="28" spans="1:10" ht="15.75">
      <c r="A28" s="137"/>
      <c r="B28" s="135"/>
      <c r="C28" s="138"/>
      <c r="D28" s="138"/>
      <c r="E28" s="138"/>
      <c r="F28" s="101"/>
      <c r="G28" s="102"/>
      <c r="H28" s="103"/>
      <c r="I28" s="137"/>
      <c r="J28" s="137"/>
    </row>
    <row r="29" spans="1:10">
      <c r="A29" s="134"/>
      <c r="B29" s="135"/>
      <c r="C29" s="102"/>
      <c r="D29" s="109"/>
      <c r="E29" s="102"/>
      <c r="F29" s="101"/>
      <c r="G29" s="102"/>
      <c r="H29" s="101"/>
      <c r="I29" s="137"/>
      <c r="J29" s="137"/>
    </row>
    <row r="30" spans="1:10">
      <c r="A30" s="139"/>
      <c r="B30" s="140"/>
      <c r="C30" s="141" t="s">
        <v>623</v>
      </c>
      <c r="D30" s="142"/>
      <c r="E30" s="141"/>
      <c r="F30" s="103"/>
      <c r="G30" s="141"/>
      <c r="H30" s="103">
        <f>SUM(H7:H27)</f>
        <v>0</v>
      </c>
      <c r="I30" s="137"/>
      <c r="J30" s="137"/>
    </row>
    <row r="31" spans="1:10">
      <c r="A31" s="134"/>
      <c r="B31" s="135"/>
      <c r="C31" s="102"/>
      <c r="D31" s="109"/>
      <c r="E31" s="102"/>
      <c r="F31" s="101"/>
      <c r="G31" s="102"/>
      <c r="H31" s="101"/>
      <c r="I31" s="137"/>
      <c r="J31" s="137"/>
    </row>
    <row r="32" spans="1:10">
      <c r="A32" s="134"/>
      <c r="B32" s="135"/>
      <c r="C32" s="102"/>
      <c r="D32" s="109"/>
      <c r="E32" s="102"/>
      <c r="F32" s="101"/>
      <c r="G32" s="102"/>
      <c r="H32" s="101"/>
      <c r="I32" s="137"/>
      <c r="J32" s="137"/>
    </row>
    <row r="33" spans="1:10">
      <c r="A33" s="134"/>
      <c r="B33" s="135"/>
      <c r="C33" s="102"/>
      <c r="D33" s="109"/>
      <c r="E33" s="102"/>
      <c r="F33" s="101"/>
      <c r="G33" s="102"/>
      <c r="H33" s="101"/>
      <c r="I33" s="137"/>
      <c r="J33" s="137"/>
    </row>
    <row r="34" spans="1:10">
      <c r="A34" s="134"/>
      <c r="B34" s="135"/>
      <c r="C34" s="102"/>
      <c r="D34" s="109"/>
      <c r="E34" s="102"/>
      <c r="F34" s="101"/>
      <c r="G34" s="102"/>
      <c r="H34" s="101"/>
      <c r="I34" s="137"/>
      <c r="J34" s="137"/>
    </row>
    <row r="35" spans="1:10">
      <c r="A35" s="134"/>
      <c r="B35" s="137"/>
      <c r="C35" s="141"/>
      <c r="D35" s="142"/>
      <c r="E35" s="141"/>
      <c r="F35" s="101"/>
      <c r="G35" s="102"/>
      <c r="H35" s="101"/>
      <c r="I35" s="137"/>
      <c r="J35" s="137"/>
    </row>
    <row r="36" spans="1:10">
      <c r="A36" s="134"/>
      <c r="B36" s="137"/>
      <c r="C36" s="141"/>
      <c r="D36" s="142"/>
      <c r="E36" s="141"/>
      <c r="F36" s="101"/>
      <c r="G36" s="102"/>
      <c r="H36" s="101"/>
      <c r="I36" s="137"/>
      <c r="J36" s="137"/>
    </row>
    <row r="37" spans="1:10">
      <c r="A37" s="134"/>
      <c r="B37" s="137"/>
      <c r="C37" s="141"/>
      <c r="D37" s="142"/>
      <c r="E37" s="141"/>
      <c r="F37" s="101"/>
      <c r="G37" s="102"/>
      <c r="H37" s="101"/>
      <c r="I37" s="137"/>
      <c r="J37" s="137"/>
    </row>
    <row r="38" spans="1:10">
      <c r="A38" s="134"/>
      <c r="B38" s="137"/>
      <c r="C38" s="141"/>
      <c r="D38" s="142"/>
      <c r="E38" s="141"/>
      <c r="F38" s="101"/>
      <c r="G38" s="102"/>
      <c r="H38" s="101"/>
      <c r="I38" s="137"/>
      <c r="J38" s="137"/>
    </row>
    <row r="39" spans="1:10">
      <c r="A39" s="134"/>
      <c r="B39" s="137"/>
      <c r="C39" s="141"/>
      <c r="D39" s="142"/>
      <c r="E39" s="141"/>
      <c r="F39" s="101"/>
      <c r="G39" s="102"/>
      <c r="H39" s="101"/>
      <c r="I39" s="137"/>
      <c r="J39" s="137"/>
    </row>
    <row r="40" spans="1:10">
      <c r="A40" s="134"/>
      <c r="B40" s="137"/>
      <c r="C40" s="141"/>
      <c r="D40" s="142"/>
      <c r="E40" s="141"/>
      <c r="F40" s="101"/>
      <c r="G40" s="102"/>
      <c r="H40" s="101"/>
      <c r="I40" s="137"/>
      <c r="J40" s="137"/>
    </row>
    <row r="41" spans="1:10">
      <c r="A41" s="134"/>
      <c r="B41" s="137"/>
      <c r="C41" s="141"/>
      <c r="D41" s="142"/>
      <c r="E41" s="141"/>
      <c r="F41" s="101"/>
      <c r="G41" s="102"/>
      <c r="H41" s="101"/>
      <c r="I41" s="137"/>
      <c r="J41" s="137"/>
    </row>
    <row r="42" spans="1:10">
      <c r="A42" s="134"/>
      <c r="B42" s="137"/>
      <c r="C42" s="141"/>
      <c r="D42" s="142"/>
      <c r="E42" s="141"/>
      <c r="F42" s="101"/>
      <c r="G42" s="102"/>
      <c r="H42" s="101"/>
      <c r="I42" s="137"/>
      <c r="J42" s="137"/>
    </row>
    <row r="43" spans="1:10">
      <c r="A43" s="134"/>
      <c r="B43" s="137"/>
      <c r="C43" s="141"/>
      <c r="D43" s="142"/>
      <c r="E43" s="141"/>
      <c r="F43" s="101"/>
      <c r="G43" s="102"/>
      <c r="H43" s="101"/>
      <c r="I43" s="137"/>
      <c r="J43" s="137"/>
    </row>
    <row r="44" spans="1:10">
      <c r="A44" s="134"/>
      <c r="B44" s="137"/>
      <c r="C44" s="141"/>
      <c r="D44" s="142"/>
      <c r="E44" s="141"/>
      <c r="F44" s="101"/>
      <c r="G44" s="102"/>
      <c r="H44" s="101"/>
      <c r="I44" s="137"/>
      <c r="J44" s="137"/>
    </row>
    <row r="45" spans="1:10">
      <c r="A45" s="134"/>
      <c r="B45" s="137"/>
      <c r="C45" s="141"/>
      <c r="D45" s="142"/>
      <c r="E45" s="141"/>
      <c r="F45" s="101"/>
      <c r="G45" s="102"/>
      <c r="H45" s="101"/>
      <c r="I45" s="137"/>
      <c r="J45" s="137"/>
    </row>
    <row r="46" spans="1:10">
      <c r="A46" s="134"/>
      <c r="B46" s="137"/>
      <c r="C46" s="141"/>
      <c r="D46" s="142"/>
      <c r="E46" s="141"/>
      <c r="F46" s="101"/>
      <c r="G46" s="102"/>
      <c r="H46" s="101"/>
      <c r="I46" s="137"/>
      <c r="J46" s="137"/>
    </row>
    <row r="47" spans="1:10">
      <c r="A47" s="134"/>
      <c r="B47" s="137"/>
      <c r="C47" s="141"/>
      <c r="D47" s="142"/>
      <c r="E47" s="141"/>
      <c r="F47" s="101"/>
      <c r="G47" s="102"/>
      <c r="H47" s="101"/>
      <c r="I47" s="137"/>
      <c r="J47" s="137"/>
    </row>
    <row r="48" spans="1:10">
      <c r="A48" s="134"/>
      <c r="B48" s="137"/>
      <c r="C48" s="141"/>
      <c r="D48" s="142"/>
      <c r="E48" s="141"/>
      <c r="F48" s="101"/>
      <c r="G48" s="102"/>
      <c r="H48" s="101"/>
      <c r="I48" s="137"/>
      <c r="J48" s="137"/>
    </row>
    <row r="49" spans="1:10">
      <c r="A49" s="134"/>
      <c r="B49" s="137"/>
      <c r="C49" s="141"/>
      <c r="D49" s="142"/>
      <c r="E49" s="141"/>
      <c r="F49" s="101"/>
      <c r="G49" s="102"/>
      <c r="H49" s="101"/>
      <c r="I49" s="137"/>
      <c r="J49" s="137"/>
    </row>
    <row r="50" spans="1:10">
      <c r="A50" s="134"/>
      <c r="B50" s="137"/>
      <c r="C50" s="141"/>
      <c r="D50" s="142"/>
      <c r="E50" s="141"/>
      <c r="F50" s="101"/>
      <c r="G50" s="102"/>
      <c r="H50" s="101"/>
      <c r="I50" s="137"/>
      <c r="J50" s="137"/>
    </row>
    <row r="51" spans="1:10">
      <c r="A51" s="134"/>
      <c r="B51" s="137"/>
      <c r="C51" s="141"/>
      <c r="D51" s="142"/>
      <c r="E51" s="141"/>
      <c r="F51" s="101"/>
      <c r="G51" s="102"/>
      <c r="H51" s="101"/>
      <c r="I51" s="137"/>
      <c r="J51" s="137"/>
    </row>
    <row r="52" spans="1:10">
      <c r="A52" s="134"/>
      <c r="B52" s="137"/>
      <c r="C52" s="141"/>
      <c r="D52" s="142"/>
      <c r="E52" s="141"/>
      <c r="F52" s="101"/>
      <c r="G52" s="102"/>
      <c r="H52" s="101"/>
      <c r="I52" s="137"/>
      <c r="J52" s="137"/>
    </row>
    <row r="53" spans="1:10" ht="15.75">
      <c r="A53" s="262" t="s">
        <v>560</v>
      </c>
      <c r="B53" s="135"/>
      <c r="C53" s="102"/>
      <c r="D53" s="109"/>
      <c r="E53" s="102"/>
      <c r="F53" s="101"/>
      <c r="G53" s="102"/>
      <c r="H53" s="101"/>
      <c r="I53" s="137"/>
      <c r="J53" s="137"/>
    </row>
    <row r="54" spans="1:10">
      <c r="A54" s="134"/>
      <c r="B54" s="263"/>
      <c r="C54" s="102"/>
      <c r="D54" s="109"/>
      <c r="E54" s="102"/>
      <c r="F54" s="101"/>
      <c r="G54" s="102"/>
      <c r="H54" s="101"/>
      <c r="I54" s="137"/>
      <c r="J54" s="137"/>
    </row>
    <row r="55" spans="1:10" ht="38.25">
      <c r="A55" s="134" t="s">
        <v>561</v>
      </c>
      <c r="B55" s="264" t="s">
        <v>562</v>
      </c>
      <c r="C55" s="102" t="s">
        <v>563</v>
      </c>
      <c r="D55" s="162">
        <v>12.55</v>
      </c>
      <c r="E55" s="102"/>
      <c r="F55" s="163"/>
      <c r="G55" s="266"/>
      <c r="H55" s="101">
        <f>D55*F55</f>
        <v>0</v>
      </c>
      <c r="I55" s="137"/>
      <c r="J55" s="137"/>
    </row>
    <row r="56" spans="1:10">
      <c r="A56" s="134"/>
      <c r="B56" s="264"/>
      <c r="C56" s="102"/>
      <c r="D56" s="162"/>
      <c r="E56" s="102"/>
      <c r="F56" s="101"/>
      <c r="G56" s="266"/>
      <c r="H56" s="101"/>
      <c r="I56" s="137"/>
      <c r="J56" s="137"/>
    </row>
    <row r="57" spans="1:10" ht="63.75">
      <c r="A57" s="134" t="s">
        <v>564</v>
      </c>
      <c r="B57" s="264" t="s">
        <v>565</v>
      </c>
      <c r="C57" s="102" t="s">
        <v>566</v>
      </c>
      <c r="D57" s="162">
        <v>2</v>
      </c>
      <c r="E57" s="102"/>
      <c r="F57" s="163"/>
      <c r="G57" s="266"/>
      <c r="H57" s="101">
        <f>D57*F57</f>
        <v>0</v>
      </c>
      <c r="I57" s="137"/>
      <c r="J57" s="137"/>
    </row>
    <row r="58" spans="1:10">
      <c r="A58" s="134"/>
      <c r="B58" s="264"/>
      <c r="C58" s="102"/>
      <c r="D58" s="162"/>
      <c r="E58" s="102"/>
      <c r="F58" s="101"/>
      <c r="G58" s="266"/>
      <c r="H58" s="101"/>
      <c r="I58" s="137"/>
      <c r="J58" s="137"/>
    </row>
    <row r="59" spans="1:10" ht="63.75">
      <c r="A59" s="134" t="s">
        <v>567</v>
      </c>
      <c r="B59" s="264" t="s">
        <v>568</v>
      </c>
      <c r="C59" s="102" t="s">
        <v>7</v>
      </c>
      <c r="D59" s="162">
        <v>12.55</v>
      </c>
      <c r="E59" s="102"/>
      <c r="F59" s="163"/>
      <c r="G59" s="266"/>
      <c r="H59" s="101">
        <f>D59*F59</f>
        <v>0</v>
      </c>
      <c r="I59" s="137"/>
      <c r="J59" s="137"/>
    </row>
    <row r="60" spans="1:10">
      <c r="A60" s="134"/>
      <c r="B60" s="264"/>
      <c r="C60" s="102"/>
      <c r="D60" s="162"/>
      <c r="E60" s="102"/>
      <c r="F60" s="101"/>
      <c r="G60" s="266"/>
      <c r="H60" s="101"/>
      <c r="I60" s="137"/>
      <c r="J60" s="137"/>
    </row>
    <row r="61" spans="1:10" ht="25.5">
      <c r="A61" s="134" t="s">
        <v>569</v>
      </c>
      <c r="B61" s="264" t="s">
        <v>570</v>
      </c>
      <c r="C61" s="102" t="s">
        <v>566</v>
      </c>
      <c r="D61" s="162">
        <v>1</v>
      </c>
      <c r="E61" s="102"/>
      <c r="F61" s="163"/>
      <c r="G61" s="266"/>
      <c r="H61" s="101">
        <f>D61*F61</f>
        <v>0</v>
      </c>
      <c r="I61" s="137"/>
      <c r="J61" s="137"/>
    </row>
    <row r="62" spans="1:10">
      <c r="A62" s="134"/>
      <c r="B62" s="264"/>
      <c r="C62" s="102"/>
      <c r="D62" s="162"/>
      <c r="E62" s="102"/>
      <c r="F62" s="265"/>
      <c r="G62" s="266"/>
      <c r="H62" s="101"/>
      <c r="I62" s="137"/>
      <c r="J62" s="137"/>
    </row>
    <row r="63" spans="1:10" ht="38.25">
      <c r="A63" s="134" t="s">
        <v>571</v>
      </c>
      <c r="B63" s="264" t="s">
        <v>572</v>
      </c>
      <c r="C63" s="102" t="s">
        <v>566</v>
      </c>
      <c r="D63" s="162">
        <v>1</v>
      </c>
      <c r="E63" s="102"/>
      <c r="F63" s="163"/>
      <c r="G63" s="266"/>
      <c r="H63" s="101">
        <f>D63*F63</f>
        <v>0</v>
      </c>
      <c r="I63" s="137"/>
      <c r="J63" s="137"/>
    </row>
    <row r="64" spans="1:10">
      <c r="A64" s="259"/>
      <c r="B64" s="264"/>
      <c r="C64" s="267"/>
      <c r="D64" s="267"/>
      <c r="E64" s="267"/>
      <c r="F64" s="268"/>
      <c r="G64" s="266"/>
      <c r="H64" s="101"/>
      <c r="I64" s="137"/>
      <c r="J64" s="137"/>
    </row>
    <row r="65" spans="1:10" ht="76.5">
      <c r="A65" s="134" t="s">
        <v>573</v>
      </c>
      <c r="B65" s="269" t="s">
        <v>574</v>
      </c>
      <c r="C65" s="102" t="s">
        <v>566</v>
      </c>
      <c r="D65" s="162">
        <v>1</v>
      </c>
      <c r="E65" s="102"/>
      <c r="F65" s="163"/>
      <c r="G65" s="266"/>
      <c r="H65" s="101">
        <f>D65*F65</f>
        <v>0</v>
      </c>
      <c r="I65" s="137"/>
      <c r="J65" s="137"/>
    </row>
    <row r="66" spans="1:10">
      <c r="A66" s="134"/>
      <c r="B66" s="264"/>
      <c r="C66" s="102"/>
      <c r="D66" s="162"/>
      <c r="E66" s="102"/>
      <c r="F66" s="101"/>
      <c r="G66" s="266"/>
      <c r="H66" s="101"/>
      <c r="I66" s="137"/>
      <c r="J66" s="137"/>
    </row>
    <row r="67" spans="1:10" ht="76.5">
      <c r="A67" s="134" t="s">
        <v>575</v>
      </c>
      <c r="B67" s="269" t="s">
        <v>624</v>
      </c>
      <c r="C67" s="109"/>
      <c r="D67" s="109"/>
      <c r="E67" s="109"/>
      <c r="F67" s="265"/>
      <c r="G67" s="266"/>
      <c r="H67" s="101"/>
      <c r="I67" s="137"/>
      <c r="J67" s="137"/>
    </row>
    <row r="68" spans="1:10">
      <c r="A68" s="259"/>
      <c r="B68" s="264"/>
      <c r="C68" s="270"/>
      <c r="D68" s="270"/>
      <c r="E68" s="270"/>
      <c r="F68" s="265"/>
      <c r="G68" s="266"/>
      <c r="H68" s="101"/>
      <c r="I68" s="137"/>
      <c r="J68" s="137"/>
    </row>
    <row r="69" spans="1:10">
      <c r="A69" s="134"/>
      <c r="B69" s="264" t="s">
        <v>577</v>
      </c>
      <c r="C69" s="270" t="s">
        <v>578</v>
      </c>
      <c r="D69" s="162">
        <v>12.55</v>
      </c>
      <c r="E69" s="270"/>
      <c r="F69" s="163"/>
      <c r="G69" s="266"/>
      <c r="H69" s="101">
        <f>D69*F69</f>
        <v>0</v>
      </c>
      <c r="I69" s="137"/>
      <c r="J69" s="137"/>
    </row>
    <row r="70" spans="1:10">
      <c r="A70" s="134"/>
      <c r="B70" s="264" t="s">
        <v>579</v>
      </c>
      <c r="C70" s="270" t="s">
        <v>578</v>
      </c>
      <c r="D70" s="162">
        <v>12.55</v>
      </c>
      <c r="E70" s="270"/>
      <c r="F70" s="163"/>
      <c r="G70" s="266"/>
      <c r="H70" s="101">
        <f>D70*F70</f>
        <v>0</v>
      </c>
      <c r="I70" s="137"/>
      <c r="J70" s="137"/>
    </row>
    <row r="71" spans="1:10">
      <c r="A71" s="135"/>
      <c r="B71" s="137"/>
      <c r="C71" s="137"/>
      <c r="D71" s="137"/>
      <c r="E71" s="271"/>
      <c r="F71" s="265"/>
      <c r="G71" s="137"/>
      <c r="H71" s="265"/>
      <c r="I71" s="137"/>
      <c r="J71" s="137"/>
    </row>
    <row r="72" spans="1:10">
      <c r="A72" s="134"/>
      <c r="B72" s="272" t="s">
        <v>580</v>
      </c>
      <c r="C72" s="102"/>
      <c r="D72" s="109"/>
      <c r="E72" s="102"/>
      <c r="F72" s="101"/>
      <c r="G72" s="102"/>
      <c r="H72" s="103">
        <f>SUM(H55:H70)</f>
        <v>0</v>
      </c>
      <c r="I72" s="137"/>
      <c r="J72" s="137"/>
    </row>
    <row r="73" spans="1:10">
      <c r="A73" s="134"/>
      <c r="B73" s="272"/>
      <c r="C73" s="102"/>
      <c r="D73" s="109"/>
      <c r="E73" s="102"/>
      <c r="F73" s="101"/>
      <c r="G73" s="102"/>
      <c r="H73" s="103"/>
      <c r="I73" s="137"/>
      <c r="J73" s="137"/>
    </row>
    <row r="74" spans="1:10">
      <c r="A74" s="134"/>
      <c r="B74" s="137"/>
      <c r="C74" s="141"/>
      <c r="D74" s="142"/>
      <c r="E74" s="141"/>
      <c r="F74" s="101"/>
      <c r="G74" s="102"/>
      <c r="H74" s="101"/>
      <c r="I74" s="137"/>
      <c r="J74" s="137"/>
    </row>
    <row r="75" spans="1:10">
      <c r="A75" s="134"/>
      <c r="B75" s="137"/>
      <c r="C75" s="141"/>
      <c r="D75" s="142"/>
      <c r="E75" s="141"/>
      <c r="F75" s="101"/>
      <c r="G75" s="102"/>
      <c r="H75" s="101"/>
      <c r="I75" s="137"/>
      <c r="J75" s="137"/>
    </row>
    <row r="76" spans="1:10" ht="15.75">
      <c r="A76" s="138" t="s">
        <v>581</v>
      </c>
      <c r="B76" s="138" t="s">
        <v>582</v>
      </c>
      <c r="C76" s="102"/>
      <c r="D76" s="109"/>
      <c r="E76" s="102"/>
      <c r="F76" s="101"/>
      <c r="G76" s="102"/>
      <c r="H76" s="101"/>
      <c r="I76" s="137"/>
      <c r="J76" s="137"/>
    </row>
    <row r="77" spans="1:10" ht="15.75">
      <c r="A77" s="138"/>
      <c r="B77" s="138"/>
      <c r="C77" s="102"/>
      <c r="D77" s="109"/>
      <c r="E77" s="102"/>
      <c r="F77" s="101"/>
      <c r="G77" s="102"/>
      <c r="H77" s="101"/>
      <c r="I77" s="137"/>
      <c r="J77" s="137"/>
    </row>
    <row r="78" spans="1:10" ht="63.75">
      <c r="A78" s="273" t="s">
        <v>583</v>
      </c>
      <c r="B78" s="274" t="s">
        <v>584</v>
      </c>
      <c r="C78" s="275" t="s">
        <v>8</v>
      </c>
      <c r="D78" s="162">
        <v>12.55</v>
      </c>
      <c r="E78" s="275"/>
      <c r="F78" s="256"/>
      <c r="G78" s="275"/>
      <c r="H78" s="101">
        <f>D78*F78</f>
        <v>0</v>
      </c>
      <c r="I78" s="137"/>
      <c r="J78" s="137"/>
    </row>
    <row r="79" spans="1:10">
      <c r="B79" s="269"/>
      <c r="C79" s="102"/>
      <c r="D79" s="162"/>
      <c r="E79" s="102"/>
      <c r="F79" s="265"/>
      <c r="G79" s="102"/>
      <c r="H79" s="101"/>
      <c r="I79" s="137"/>
      <c r="J79" s="137"/>
    </row>
    <row r="80" spans="1:10" ht="76.5">
      <c r="A80" s="134" t="s">
        <v>585</v>
      </c>
      <c r="B80" s="269" t="s">
        <v>586</v>
      </c>
      <c r="C80" s="102" t="s">
        <v>9</v>
      </c>
      <c r="D80" s="259">
        <f>12.55*0.9</f>
        <v>11.295000000000002</v>
      </c>
      <c r="E80" s="102"/>
      <c r="F80" s="163"/>
      <c r="G80" s="102"/>
      <c r="H80" s="101">
        <f>D80*F80</f>
        <v>0</v>
      </c>
      <c r="I80" s="137"/>
      <c r="J80" s="137"/>
    </row>
    <row r="81" spans="1:10">
      <c r="B81" s="269"/>
      <c r="C81" s="102"/>
      <c r="D81" s="162"/>
      <c r="E81" s="102"/>
      <c r="F81" s="265"/>
      <c r="G81" s="102"/>
      <c r="H81" s="101"/>
      <c r="I81" s="137"/>
      <c r="J81" s="137"/>
    </row>
    <row r="82" spans="1:10" ht="89.25">
      <c r="A82" s="134" t="s">
        <v>587</v>
      </c>
      <c r="B82" s="269" t="s">
        <v>588</v>
      </c>
      <c r="C82" s="102"/>
      <c r="D82" s="259">
        <f>12.55*0.1</f>
        <v>1.2550000000000001</v>
      </c>
      <c r="E82" s="102"/>
      <c r="F82" s="163"/>
      <c r="G82" s="102"/>
      <c r="H82" s="101">
        <f>D82*F82</f>
        <v>0</v>
      </c>
      <c r="I82" s="137"/>
      <c r="J82" s="137"/>
    </row>
    <row r="83" spans="1:10">
      <c r="A83" s="134"/>
      <c r="B83" s="269"/>
      <c r="C83" s="102"/>
      <c r="D83" s="259"/>
      <c r="E83" s="102"/>
      <c r="F83" s="265"/>
      <c r="G83" s="102"/>
      <c r="H83" s="101"/>
      <c r="I83" s="137"/>
      <c r="J83" s="137"/>
    </row>
    <row r="84" spans="1:10" ht="38.25" customHeight="1">
      <c r="A84" s="134" t="s">
        <v>589</v>
      </c>
      <c r="B84" s="161" t="s">
        <v>590</v>
      </c>
      <c r="C84" s="102" t="s">
        <v>591</v>
      </c>
      <c r="D84" s="162">
        <v>12.55</v>
      </c>
      <c r="E84" s="102"/>
      <c r="F84" s="163"/>
      <c r="G84" s="266"/>
      <c r="H84" s="101">
        <f>D84*F84</f>
        <v>0</v>
      </c>
      <c r="I84" s="137"/>
      <c r="J84" s="137"/>
    </row>
    <row r="85" spans="1:10">
      <c r="A85" s="134"/>
      <c r="B85" s="161"/>
      <c r="C85" s="102"/>
      <c r="D85" s="162"/>
      <c r="E85" s="102"/>
      <c r="F85" s="265"/>
      <c r="G85" s="266"/>
      <c r="H85" s="101"/>
      <c r="I85" s="137"/>
      <c r="J85" s="137"/>
    </row>
    <row r="86" spans="1:10" ht="102">
      <c r="A86" s="134" t="s">
        <v>592</v>
      </c>
      <c r="B86" s="161" t="s">
        <v>593</v>
      </c>
      <c r="C86" s="102" t="s">
        <v>9</v>
      </c>
      <c r="D86" s="162">
        <f>12.55*0.1*0.6</f>
        <v>0.753</v>
      </c>
      <c r="E86" s="102"/>
      <c r="F86" s="163"/>
      <c r="G86" s="266"/>
      <c r="H86" s="101">
        <f>D86*F86</f>
        <v>0</v>
      </c>
      <c r="I86" s="137"/>
      <c r="J86" s="137"/>
    </row>
    <row r="87" spans="1:10">
      <c r="B87" s="263"/>
      <c r="C87" s="102"/>
      <c r="D87" s="162"/>
      <c r="E87" s="102"/>
      <c r="F87" s="101"/>
      <c r="G87" s="266"/>
      <c r="H87" s="101"/>
      <c r="I87" s="137"/>
      <c r="J87" s="137"/>
    </row>
    <row r="88" spans="1:10" ht="114.75">
      <c r="A88" s="134" t="s">
        <v>594</v>
      </c>
      <c r="B88" s="278" t="s">
        <v>595</v>
      </c>
      <c r="C88" s="102" t="s">
        <v>9</v>
      </c>
      <c r="D88" s="162">
        <f>12.55*0.3*0.7</f>
        <v>2.6355</v>
      </c>
      <c r="E88" s="102"/>
      <c r="F88" s="163"/>
      <c r="G88" s="266"/>
      <c r="H88" s="101">
        <f>F88*D88</f>
        <v>0</v>
      </c>
      <c r="I88" s="137"/>
      <c r="J88" s="137"/>
    </row>
    <row r="89" spans="1:10">
      <c r="B89" s="279"/>
      <c r="C89" s="102"/>
      <c r="D89" s="280"/>
      <c r="E89" s="102"/>
      <c r="F89" s="265"/>
      <c r="G89" s="266"/>
      <c r="H89" s="101"/>
      <c r="I89" s="137"/>
      <c r="J89" s="137"/>
    </row>
    <row r="90" spans="1:10" ht="76.5">
      <c r="A90" s="134" t="s">
        <v>596</v>
      </c>
      <c r="B90" s="281" t="s">
        <v>597</v>
      </c>
      <c r="C90" s="102" t="s">
        <v>9</v>
      </c>
      <c r="D90" s="162">
        <f>D80-D88-D86</f>
        <v>7.9065000000000012</v>
      </c>
      <c r="E90" s="102"/>
      <c r="F90" s="163"/>
      <c r="G90" s="266"/>
      <c r="H90" s="101">
        <f>F90*D90</f>
        <v>0</v>
      </c>
      <c r="I90" s="137"/>
      <c r="J90" s="137"/>
    </row>
    <row r="91" spans="1:10">
      <c r="A91" s="134"/>
      <c r="B91" s="269"/>
      <c r="C91" s="102"/>
      <c r="D91" s="162"/>
      <c r="E91" s="102"/>
      <c r="F91" s="265"/>
      <c r="G91" s="266"/>
      <c r="H91" s="101"/>
      <c r="I91" s="137"/>
      <c r="J91" s="137"/>
    </row>
    <row r="92" spans="1:10" ht="25.5">
      <c r="A92" s="134" t="s">
        <v>598</v>
      </c>
      <c r="B92" s="161" t="s">
        <v>599</v>
      </c>
      <c r="C92" s="102" t="s">
        <v>18</v>
      </c>
      <c r="D92" s="162">
        <v>1</v>
      </c>
      <c r="E92" s="102"/>
      <c r="F92" s="163"/>
      <c r="G92" s="266"/>
      <c r="H92" s="101">
        <f>D92*F92</f>
        <v>0</v>
      </c>
      <c r="I92" s="137"/>
      <c r="J92" s="137"/>
    </row>
    <row r="93" spans="1:10">
      <c r="B93" s="263"/>
      <c r="C93" s="102"/>
      <c r="D93" s="162"/>
      <c r="E93" s="102"/>
      <c r="F93" s="101"/>
      <c r="G93" s="266"/>
      <c r="H93" s="101"/>
      <c r="I93" s="137"/>
      <c r="J93" s="137"/>
    </row>
    <row r="94" spans="1:10" s="137" customFormat="1" ht="36.75" customHeight="1">
      <c r="A94" s="134" t="s">
        <v>600</v>
      </c>
      <c r="B94" s="161" t="s">
        <v>601</v>
      </c>
      <c r="C94" s="102" t="s">
        <v>8</v>
      </c>
      <c r="D94" s="162">
        <v>8.1</v>
      </c>
      <c r="E94" s="102"/>
      <c r="F94" s="163"/>
      <c r="G94" s="266"/>
      <c r="H94" s="101">
        <f>D94*F94</f>
        <v>0</v>
      </c>
      <c r="I94" s="102"/>
    </row>
    <row r="95" spans="1:10">
      <c r="B95" s="161"/>
      <c r="C95" s="102"/>
      <c r="D95" s="109"/>
      <c r="E95" s="102"/>
      <c r="F95" s="101"/>
      <c r="G95" s="102"/>
      <c r="H95" s="101"/>
      <c r="I95" s="137"/>
      <c r="J95" s="137"/>
    </row>
    <row r="96" spans="1:10">
      <c r="A96" s="134"/>
      <c r="B96" s="272" t="s">
        <v>602</v>
      </c>
      <c r="C96" s="102"/>
      <c r="D96" s="109"/>
      <c r="E96" s="102"/>
      <c r="F96" s="101"/>
      <c r="G96" s="102"/>
      <c r="H96" s="103">
        <f>SUM(H78:H95)</f>
        <v>0</v>
      </c>
      <c r="I96" s="137"/>
      <c r="J96" s="137"/>
    </row>
    <row r="97" spans="1:10">
      <c r="A97" s="134"/>
      <c r="B97" s="272"/>
      <c r="C97" s="102"/>
      <c r="D97" s="109"/>
      <c r="E97" s="102"/>
      <c r="F97" s="101"/>
      <c r="G97" s="102"/>
      <c r="H97" s="103"/>
      <c r="I97" s="137"/>
      <c r="J97" s="137"/>
    </row>
    <row r="98" spans="1:10">
      <c r="A98" s="134"/>
      <c r="B98" s="272"/>
      <c r="C98" s="102"/>
      <c r="D98" s="109"/>
      <c r="E98" s="102"/>
      <c r="F98" s="101"/>
      <c r="G98" s="102"/>
      <c r="H98" s="103"/>
      <c r="I98" s="137"/>
      <c r="J98" s="137"/>
    </row>
    <row r="99" spans="1:10" ht="15.75">
      <c r="A99" s="138" t="s">
        <v>603</v>
      </c>
      <c r="B99" s="138" t="s">
        <v>1</v>
      </c>
      <c r="C99" s="102"/>
      <c r="D99" s="109"/>
      <c r="E99" s="102"/>
      <c r="F99" s="101"/>
      <c r="G99" s="102"/>
      <c r="H99" s="101"/>
      <c r="I99" s="137"/>
      <c r="J99" s="137"/>
    </row>
    <row r="100" spans="1:10">
      <c r="A100" s="134"/>
      <c r="B100" s="272"/>
      <c r="C100" s="102"/>
      <c r="D100" s="109"/>
      <c r="E100" s="102"/>
      <c r="F100" s="101"/>
      <c r="G100" s="102"/>
      <c r="H100" s="103"/>
      <c r="I100" s="137"/>
      <c r="J100" s="137"/>
    </row>
    <row r="101" spans="1:10" ht="63.75">
      <c r="A101" s="293">
        <v>3.1</v>
      </c>
      <c r="B101" s="294" t="s">
        <v>658</v>
      </c>
      <c r="C101" s="102" t="s">
        <v>5</v>
      </c>
      <c r="D101" s="295">
        <v>1</v>
      </c>
      <c r="E101" s="296"/>
      <c r="F101" s="257"/>
      <c r="G101" s="296"/>
      <c r="H101" s="265">
        <f>D101*F101</f>
        <v>0</v>
      </c>
    </row>
    <row r="102" spans="1:10">
      <c r="A102" s="134"/>
      <c r="B102" s="135"/>
      <c r="C102" s="102"/>
      <c r="D102" s="109"/>
      <c r="E102" s="102"/>
      <c r="F102" s="101"/>
      <c r="G102" s="102"/>
      <c r="H102" s="101"/>
      <c r="I102" s="137"/>
      <c r="J102" s="137"/>
    </row>
    <row r="103" spans="1:10">
      <c r="A103" s="134"/>
      <c r="B103" s="272" t="s">
        <v>604</v>
      </c>
      <c r="C103" s="102"/>
      <c r="D103" s="109"/>
      <c r="E103" s="102"/>
      <c r="F103" s="101"/>
      <c r="G103" s="102"/>
      <c r="H103" s="103">
        <f>SUM(H101:H101)</f>
        <v>0</v>
      </c>
      <c r="I103" s="137"/>
      <c r="J103" s="137"/>
    </row>
    <row r="104" spans="1:10">
      <c r="A104" s="134"/>
      <c r="B104" s="272"/>
      <c r="C104" s="102"/>
      <c r="D104" s="109"/>
      <c r="E104" s="102"/>
      <c r="F104" s="101"/>
      <c r="G104" s="102"/>
      <c r="H104" s="103"/>
      <c r="I104" s="137"/>
      <c r="J104" s="137"/>
    </row>
    <row r="105" spans="1:10">
      <c r="A105" s="134"/>
      <c r="B105" s="135"/>
      <c r="C105" s="102"/>
      <c r="D105" s="109"/>
      <c r="E105" s="102"/>
      <c r="F105" s="101"/>
      <c r="G105" s="102"/>
      <c r="H105" s="101"/>
      <c r="I105" s="137"/>
      <c r="J105" s="137"/>
    </row>
    <row r="106" spans="1:10" ht="15.75">
      <c r="A106" s="138" t="s">
        <v>605</v>
      </c>
      <c r="B106" s="138" t="s">
        <v>606</v>
      </c>
      <c r="C106" s="102"/>
      <c r="D106" s="109"/>
      <c r="E106" s="102"/>
      <c r="F106" s="101"/>
      <c r="G106" s="102"/>
      <c r="H106" s="101"/>
      <c r="I106" s="137"/>
      <c r="J106" s="137"/>
    </row>
    <row r="107" spans="1:10">
      <c r="A107" s="134"/>
      <c r="B107" s="135"/>
      <c r="C107" s="102"/>
      <c r="D107" s="109"/>
      <c r="E107" s="102"/>
      <c r="F107" s="101"/>
      <c r="G107" s="102"/>
      <c r="H107" s="101"/>
      <c r="I107" s="137"/>
      <c r="J107" s="137"/>
    </row>
    <row r="108" spans="1:10" ht="25.5">
      <c r="A108" s="134" t="s">
        <v>607</v>
      </c>
      <c r="B108" s="161" t="s">
        <v>608</v>
      </c>
      <c r="C108" s="102" t="s">
        <v>563</v>
      </c>
      <c r="D108" s="162">
        <v>12.55</v>
      </c>
      <c r="E108" s="102"/>
      <c r="F108" s="136"/>
      <c r="G108" s="266"/>
      <c r="H108" s="101">
        <f>D108*F108</f>
        <v>0</v>
      </c>
      <c r="I108" s="137"/>
      <c r="J108" s="137"/>
    </row>
    <row r="109" spans="1:10">
      <c r="A109" s="134"/>
      <c r="B109" s="288"/>
      <c r="C109" s="102"/>
      <c r="D109" s="162"/>
      <c r="E109" s="102"/>
      <c r="F109" s="101"/>
      <c r="G109" s="266"/>
      <c r="H109" s="101"/>
      <c r="I109" s="137"/>
      <c r="J109" s="137"/>
    </row>
    <row r="110" spans="1:10" ht="38.25">
      <c r="A110" s="134" t="s">
        <v>609</v>
      </c>
      <c r="B110" s="289" t="s">
        <v>610</v>
      </c>
      <c r="C110" s="102" t="s">
        <v>563</v>
      </c>
      <c r="D110" s="162">
        <v>12.55</v>
      </c>
      <c r="E110" s="102"/>
      <c r="F110" s="136"/>
      <c r="G110" s="266"/>
      <c r="H110" s="101">
        <f>D110*F110</f>
        <v>0</v>
      </c>
      <c r="I110" s="137"/>
      <c r="J110" s="137"/>
    </row>
    <row r="111" spans="1:10">
      <c r="A111" s="134"/>
      <c r="B111" s="289"/>
      <c r="C111" s="102"/>
      <c r="D111" s="162"/>
      <c r="E111" s="102"/>
      <c r="F111" s="101"/>
      <c r="G111" s="266"/>
      <c r="H111" s="101"/>
      <c r="I111" s="137"/>
      <c r="J111" s="137"/>
    </row>
    <row r="112" spans="1:10">
      <c r="A112" s="134" t="s">
        <v>611</v>
      </c>
      <c r="B112" s="289" t="s">
        <v>612</v>
      </c>
      <c r="C112" s="102" t="s">
        <v>5</v>
      </c>
      <c r="D112" s="162">
        <v>1</v>
      </c>
      <c r="E112" s="102"/>
      <c r="F112" s="136"/>
      <c r="G112" s="266"/>
      <c r="H112" s="101">
        <f>D112*F112</f>
        <v>0</v>
      </c>
      <c r="I112" s="137"/>
      <c r="J112" s="137"/>
    </row>
    <row r="113" spans="1:10">
      <c r="A113" s="134"/>
      <c r="B113" s="289"/>
      <c r="C113" s="102"/>
      <c r="D113" s="162"/>
      <c r="E113" s="102"/>
      <c r="F113" s="101"/>
      <c r="G113" s="266"/>
      <c r="H113" s="101"/>
      <c r="I113" s="137"/>
      <c r="J113" s="137"/>
    </row>
    <row r="114" spans="1:10">
      <c r="A114" s="134" t="s">
        <v>613</v>
      </c>
      <c r="B114" s="161" t="s">
        <v>614</v>
      </c>
      <c r="C114" s="102" t="s">
        <v>7</v>
      </c>
      <c r="D114" s="162">
        <v>12.55</v>
      </c>
      <c r="E114" s="102"/>
      <c r="F114" s="163"/>
      <c r="G114" s="266"/>
      <c r="H114" s="101">
        <f>D114*F114</f>
        <v>0</v>
      </c>
      <c r="I114" s="137"/>
      <c r="J114" s="137"/>
    </row>
    <row r="115" spans="1:10">
      <c r="A115" s="134"/>
      <c r="B115" s="135"/>
      <c r="C115" s="102"/>
      <c r="D115" s="109"/>
      <c r="E115" s="102"/>
      <c r="F115" s="101"/>
      <c r="G115" s="102"/>
      <c r="H115" s="101"/>
      <c r="I115" s="137"/>
      <c r="J115" s="137"/>
    </row>
    <row r="116" spans="1:10">
      <c r="A116" s="139"/>
      <c r="B116" s="272" t="s">
        <v>615</v>
      </c>
      <c r="C116" s="141"/>
      <c r="D116" s="142"/>
      <c r="E116" s="141"/>
      <c r="F116" s="103"/>
      <c r="G116" s="141"/>
      <c r="H116" s="103">
        <f>SUM(H108:H115)</f>
        <v>0</v>
      </c>
      <c r="I116" s="137"/>
      <c r="J116" s="137"/>
    </row>
    <row r="117" spans="1:10">
      <c r="A117" s="139"/>
      <c r="B117" s="272"/>
      <c r="C117" s="141"/>
      <c r="D117" s="142"/>
      <c r="E117" s="141"/>
      <c r="F117" s="103"/>
      <c r="G117" s="141"/>
      <c r="H117" s="103"/>
      <c r="I117" s="137"/>
      <c r="J117" s="137"/>
    </row>
    <row r="118" spans="1:10">
      <c r="A118" s="139"/>
      <c r="B118" s="272"/>
      <c r="C118" s="141"/>
      <c r="D118" s="142"/>
      <c r="E118" s="141"/>
      <c r="F118" s="103"/>
      <c r="G118" s="141"/>
      <c r="H118" s="103"/>
      <c r="I118" s="137"/>
      <c r="J118" s="137"/>
    </row>
    <row r="119" spans="1:10">
      <c r="A119" s="134"/>
      <c r="B119" s="161"/>
      <c r="C119" s="102"/>
      <c r="D119" s="162"/>
      <c r="E119" s="102"/>
      <c r="F119" s="101"/>
      <c r="G119" s="266"/>
      <c r="H119" s="101"/>
      <c r="I119" s="137"/>
      <c r="J119" s="137"/>
    </row>
    <row r="120" spans="1:10">
      <c r="A120" s="139"/>
      <c r="B120" s="272"/>
      <c r="C120" s="141"/>
      <c r="D120" s="142"/>
      <c r="E120" s="141"/>
      <c r="F120" s="103"/>
      <c r="G120" s="141"/>
      <c r="H120" s="103"/>
      <c r="I120" s="137"/>
      <c r="J120" s="137"/>
    </row>
  </sheetData>
  <sheetProtection algorithmName="SHA-512" hashValue="KDZ71+aqO7v0WKDn3QIFq09l0+m+V9NT3yRkS6MgdFki80eh03nON0IhXdvHDxWFxKN7hMSdopom6g3ptlarEA==" saltValue="z8E8Lo5yHQ5YQX2p3Lbp8A==" spinCount="100000" sheet="1" objects="1" scenarios="1" selectLockedCells="1"/>
  <pageMargins left="0.98425196850393704" right="0.39370078740157483" top="0.9055118110236221" bottom="0.74803149606299213" header="0.39370078740157483" footer="0.51181102362204722"/>
  <pageSetup paperSize="9" scale="75" orientation="portrait" r:id="rId1"/>
  <headerFooter scaleWithDoc="0" alignWithMargins="0">
    <oddHeader>&amp;L&amp;A&amp;CIgrišče - park Tivoli&amp;RLUZ, d.d.</oddHeader>
    <oddFooter>&amp;R&amp;P/&amp;N</oddFooter>
  </headerFooter>
  <rowBreaks count="2" manualBreakCount="2">
    <brk id="52" max="16383" man="1"/>
    <brk id="8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8"/>
  <sheetViews>
    <sheetView view="pageBreakPreview" topLeftCell="A25" zoomScaleNormal="100" zoomScaleSheetLayoutView="100" zoomScalePageLayoutView="85" workbookViewId="0">
      <selection activeCell="B15" sqref="B15"/>
    </sheetView>
  </sheetViews>
  <sheetFormatPr defaultColWidth="9" defaultRowHeight="16.5"/>
  <cols>
    <col min="1" max="1" width="4.25" style="83" bestFit="1" customWidth="1"/>
    <col min="2" max="2" width="72.125" style="77" customWidth="1"/>
    <col min="3" max="3" width="3.75" style="72" bestFit="1" customWidth="1"/>
    <col min="4" max="4" width="5.25" style="171" bestFit="1" customWidth="1"/>
    <col min="5" max="5" width="11.125" style="82" bestFit="1" customWidth="1"/>
    <col min="6" max="6" width="11.625" style="177" customWidth="1"/>
    <col min="7" max="7" width="9" style="75"/>
    <col min="8" max="9" width="1.375" style="75" bestFit="1" customWidth="1"/>
    <col min="10" max="16384" width="9" style="75"/>
  </cols>
  <sheetData>
    <row r="1" spans="1:5" ht="25.5" customHeight="1">
      <c r="A1" s="70"/>
      <c r="B1" s="118" t="s">
        <v>123</v>
      </c>
    </row>
    <row r="2" spans="1:5">
      <c r="A2" s="70"/>
      <c r="B2" s="71"/>
    </row>
    <row r="3" spans="1:5">
      <c r="B3" s="77" t="s">
        <v>124</v>
      </c>
      <c r="C3" s="78"/>
      <c r="D3" s="172"/>
      <c r="E3" s="80"/>
    </row>
    <row r="4" spans="1:5">
      <c r="C4" s="78"/>
      <c r="D4" s="172"/>
      <c r="E4" s="80"/>
    </row>
    <row r="5" spans="1:5" ht="66">
      <c r="B5" s="77" t="s">
        <v>125</v>
      </c>
    </row>
    <row r="6" spans="1:5">
      <c r="B6" s="77" t="s">
        <v>126</v>
      </c>
      <c r="C6" s="78"/>
      <c r="D6" s="172"/>
      <c r="E6" s="80"/>
    </row>
    <row r="7" spans="1:5">
      <c r="B7" s="30" t="s">
        <v>127</v>
      </c>
    </row>
    <row r="8" spans="1:5" ht="49.5">
      <c r="B8" s="77" t="s">
        <v>128</v>
      </c>
      <c r="C8" s="78"/>
      <c r="D8" s="172"/>
      <c r="E8" s="80"/>
    </row>
    <row r="9" spans="1:5" ht="33">
      <c r="B9" s="77" t="s">
        <v>144</v>
      </c>
    </row>
    <row r="10" spans="1:5" ht="33">
      <c r="B10" s="77" t="s">
        <v>129</v>
      </c>
      <c r="C10" s="78"/>
      <c r="D10" s="172"/>
      <c r="E10" s="80"/>
    </row>
    <row r="11" spans="1:5">
      <c r="B11" s="77" t="s">
        <v>130</v>
      </c>
    </row>
    <row r="12" spans="1:5">
      <c r="B12" s="77" t="s">
        <v>131</v>
      </c>
    </row>
    <row r="13" spans="1:5">
      <c r="B13" s="77" t="s">
        <v>132</v>
      </c>
    </row>
    <row r="14" spans="1:5" ht="33">
      <c r="B14" s="77" t="s">
        <v>133</v>
      </c>
    </row>
    <row r="15" spans="1:5" ht="49.5">
      <c r="B15" s="77" t="s">
        <v>134</v>
      </c>
    </row>
    <row r="16" spans="1:5" ht="33">
      <c r="B16" s="77" t="s">
        <v>135</v>
      </c>
    </row>
    <row r="17" spans="2:5" ht="33">
      <c r="B17" s="77" t="s">
        <v>136</v>
      </c>
    </row>
    <row r="18" spans="2:5" ht="49.5">
      <c r="B18" s="77" t="s">
        <v>137</v>
      </c>
    </row>
    <row r="19" spans="2:5" ht="49.5">
      <c r="B19" s="77" t="s">
        <v>145</v>
      </c>
      <c r="C19" s="78"/>
      <c r="D19" s="172"/>
      <c r="E19" s="72"/>
    </row>
    <row r="21" spans="2:5">
      <c r="B21" s="81" t="s">
        <v>138</v>
      </c>
    </row>
    <row r="22" spans="2:5">
      <c r="C22" s="78"/>
      <c r="D22" s="172"/>
      <c r="E22" s="80"/>
    </row>
    <row r="23" spans="2:5" ht="66">
      <c r="B23" s="77" t="s">
        <v>139</v>
      </c>
    </row>
    <row r="24" spans="2:5" ht="115.5">
      <c r="B24" s="77" t="s">
        <v>146</v>
      </c>
    </row>
    <row r="25" spans="2:5" ht="33">
      <c r="B25" s="77" t="s">
        <v>140</v>
      </c>
    </row>
    <row r="26" spans="2:5">
      <c r="B26" s="77" t="s">
        <v>141</v>
      </c>
    </row>
    <row r="27" spans="2:5" ht="33">
      <c r="B27" s="77" t="s">
        <v>142</v>
      </c>
    </row>
    <row r="28" spans="2:5" ht="57.75" customHeight="1">
      <c r="B28" s="77" t="s">
        <v>143</v>
      </c>
    </row>
    <row r="29" spans="2:5">
      <c r="B29" s="81"/>
    </row>
    <row r="30" spans="2:5">
      <c r="B30" s="77" t="s">
        <v>164</v>
      </c>
    </row>
    <row r="32" spans="2:5" ht="49.5">
      <c r="B32" s="77" t="s">
        <v>159</v>
      </c>
    </row>
    <row r="33" spans="2:2" ht="33">
      <c r="B33" s="77" t="s">
        <v>629</v>
      </c>
    </row>
    <row r="34" spans="2:2" ht="33">
      <c r="B34" s="77" t="s">
        <v>160</v>
      </c>
    </row>
    <row r="35" spans="2:2">
      <c r="B35" s="77" t="s">
        <v>161</v>
      </c>
    </row>
    <row r="36" spans="2:2" ht="66">
      <c r="B36" s="77" t="s">
        <v>162</v>
      </c>
    </row>
    <row r="37" spans="2:2" ht="66">
      <c r="B37" s="81" t="s">
        <v>626</v>
      </c>
    </row>
    <row r="45" spans="2:2">
      <c r="B45" s="81"/>
    </row>
    <row r="50" spans="2:5">
      <c r="C50" s="78"/>
      <c r="D50" s="172"/>
      <c r="E50" s="80"/>
    </row>
    <row r="51" spans="2:5">
      <c r="B51" s="85"/>
      <c r="C51" s="86"/>
      <c r="D51" s="173"/>
      <c r="E51" s="88"/>
    </row>
    <row r="52" spans="2:5">
      <c r="B52" s="81"/>
    </row>
    <row r="53" spans="2:5">
      <c r="B53" s="81"/>
    </row>
    <row r="61" spans="2:5">
      <c r="B61" s="85"/>
      <c r="C61" s="86"/>
      <c r="D61" s="173"/>
      <c r="E61" s="88"/>
    </row>
    <row r="62" spans="2:5">
      <c r="B62" s="89"/>
      <c r="C62" s="86"/>
      <c r="D62" s="173"/>
      <c r="E62" s="88"/>
    </row>
    <row r="63" spans="2:5">
      <c r="B63" s="85"/>
      <c r="C63" s="86"/>
      <c r="D63" s="173"/>
      <c r="E63" s="88"/>
    </row>
    <row r="64" spans="2:5">
      <c r="B64" s="85"/>
      <c r="C64" s="86"/>
      <c r="D64" s="173"/>
      <c r="E64" s="88"/>
    </row>
    <row r="65" spans="1:6">
      <c r="B65" s="85"/>
      <c r="C65" s="86"/>
      <c r="D65" s="173"/>
      <c r="E65" s="88"/>
    </row>
    <row r="66" spans="1:6">
      <c r="B66" s="85"/>
      <c r="C66" s="86"/>
      <c r="D66" s="173"/>
      <c r="E66" s="88"/>
    </row>
    <row r="67" spans="1:6">
      <c r="B67" s="85"/>
      <c r="C67" s="86"/>
      <c r="D67" s="173"/>
      <c r="E67" s="88"/>
    </row>
    <row r="68" spans="1:6">
      <c r="B68" s="85"/>
      <c r="C68" s="86"/>
      <c r="D68" s="173"/>
      <c r="E68" s="88"/>
    </row>
    <row r="69" spans="1:6">
      <c r="B69" s="85"/>
      <c r="C69" s="86"/>
      <c r="D69" s="173"/>
      <c r="E69" s="88"/>
    </row>
    <row r="70" spans="1:6">
      <c r="B70" s="85"/>
      <c r="C70" s="86"/>
      <c r="D70" s="173"/>
      <c r="E70" s="88"/>
    </row>
    <row r="71" spans="1:6">
      <c r="B71" s="81"/>
      <c r="C71" s="86"/>
      <c r="D71" s="173"/>
      <c r="E71" s="88"/>
    </row>
    <row r="72" spans="1:6">
      <c r="B72" s="85"/>
      <c r="C72" s="86"/>
      <c r="D72" s="173"/>
      <c r="E72" s="88"/>
    </row>
    <row r="73" spans="1:6">
      <c r="B73" s="85"/>
      <c r="C73" s="86"/>
      <c r="D73" s="173"/>
      <c r="E73" s="88"/>
    </row>
    <row r="74" spans="1:6">
      <c r="B74" s="85"/>
      <c r="C74" s="86"/>
      <c r="D74" s="173"/>
      <c r="E74" s="88"/>
    </row>
    <row r="75" spans="1:6">
      <c r="B75" s="85"/>
      <c r="C75" s="86"/>
      <c r="D75" s="173"/>
      <c r="E75" s="88"/>
    </row>
    <row r="77" spans="1:6">
      <c r="B77" s="85"/>
    </row>
    <row r="79" spans="1:6">
      <c r="A79" s="179"/>
      <c r="B79" s="185"/>
      <c r="C79" s="186"/>
      <c r="D79" s="187"/>
      <c r="E79" s="188"/>
      <c r="F79" s="184"/>
    </row>
    <row r="80" spans="1:6">
      <c r="B80" s="89"/>
    </row>
    <row r="82" spans="2:5">
      <c r="B82" s="85"/>
    </row>
    <row r="84" spans="2:5">
      <c r="B84" s="85"/>
    </row>
    <row r="86" spans="2:5">
      <c r="B86" s="85"/>
    </row>
    <row r="87" spans="2:5">
      <c r="B87" s="81"/>
    </row>
    <row r="88" spans="2:5">
      <c r="B88" s="85"/>
    </row>
    <row r="89" spans="2:5">
      <c r="B89" s="85"/>
    </row>
    <row r="90" spans="2:5">
      <c r="C90" s="86"/>
      <c r="D90" s="173"/>
      <c r="E90" s="88"/>
    </row>
    <row r="91" spans="2:5">
      <c r="B91" s="85"/>
      <c r="C91" s="86"/>
      <c r="D91" s="173"/>
    </row>
    <row r="92" spans="2:5">
      <c r="B92" s="85"/>
      <c r="C92" s="86"/>
      <c r="D92" s="173"/>
    </row>
    <row r="94" spans="2:5">
      <c r="B94" s="81"/>
    </row>
    <row r="97" spans="1:6" s="93" customFormat="1">
      <c r="A97" s="83"/>
      <c r="B97" s="85"/>
      <c r="C97" s="90"/>
      <c r="D97" s="174"/>
      <c r="E97" s="92"/>
      <c r="F97" s="177"/>
    </row>
    <row r="98" spans="1:6">
      <c r="B98" s="85"/>
      <c r="C98" s="86"/>
      <c r="D98" s="173"/>
      <c r="E98" s="88"/>
    </row>
    <row r="101" spans="1:6">
      <c r="B101" s="81"/>
    </row>
    <row r="105" spans="1:6">
      <c r="B105" s="85"/>
      <c r="C105" s="86"/>
      <c r="D105" s="173"/>
      <c r="E105" s="88"/>
    </row>
    <row r="106" spans="1:6">
      <c r="B106" s="75"/>
      <c r="D106" s="72"/>
      <c r="E106" s="72"/>
    </row>
    <row r="107" spans="1:6">
      <c r="C107" s="86"/>
      <c r="D107" s="173"/>
      <c r="E107" s="88"/>
    </row>
    <row r="108" spans="1:6">
      <c r="B108" s="85"/>
      <c r="C108" s="86"/>
      <c r="D108" s="173"/>
      <c r="E108" s="88"/>
    </row>
    <row r="109" spans="1:6">
      <c r="B109" s="81"/>
    </row>
    <row r="112" spans="1:6">
      <c r="B112" s="85"/>
      <c r="E112" s="88"/>
    </row>
    <row r="113" spans="1:6">
      <c r="B113" s="85"/>
      <c r="C113" s="86"/>
      <c r="D113" s="173"/>
      <c r="E113" s="88"/>
    </row>
    <row r="115" spans="1:6">
      <c r="A115" s="179"/>
      <c r="B115" s="180"/>
      <c r="C115" s="181"/>
      <c r="D115" s="182"/>
      <c r="E115" s="183"/>
      <c r="F115" s="184"/>
    </row>
    <row r="117" spans="1:6">
      <c r="B117" s="81"/>
    </row>
    <row r="118" spans="1:6">
      <c r="B118" s="85"/>
      <c r="E118" s="88"/>
    </row>
    <row r="119" spans="1:6">
      <c r="B119" s="85"/>
      <c r="C119" s="86"/>
      <c r="D119" s="173"/>
      <c r="E119" s="88"/>
    </row>
    <row r="123" spans="1:6">
      <c r="B123" s="85"/>
      <c r="E123" s="88"/>
    </row>
    <row r="124" spans="1:6">
      <c r="B124" s="89"/>
      <c r="E124" s="88"/>
    </row>
    <row r="125" spans="1:6">
      <c r="B125" s="85"/>
      <c r="E125" s="88"/>
    </row>
    <row r="126" spans="1:6">
      <c r="B126" s="85"/>
      <c r="E126" s="88"/>
    </row>
    <row r="127" spans="1:6">
      <c r="B127" s="85"/>
      <c r="C127" s="86"/>
      <c r="D127" s="173"/>
    </row>
    <row r="131" spans="2:5">
      <c r="B131" s="81"/>
      <c r="C131" s="78"/>
      <c r="D131" s="172"/>
      <c r="E131" s="80"/>
    </row>
    <row r="132" spans="2:5">
      <c r="B132" s="189"/>
      <c r="C132" s="95"/>
      <c r="D132" s="175"/>
    </row>
    <row r="140" spans="2:5">
      <c r="B140" s="81"/>
    </row>
    <row r="147" spans="1:2">
      <c r="B147" s="81"/>
    </row>
    <row r="150" spans="1:2">
      <c r="B150" s="94"/>
    </row>
    <row r="152" spans="1:2">
      <c r="A152" s="75"/>
    </row>
    <row r="153" spans="1:2">
      <c r="B153" s="94"/>
    </row>
    <row r="154" spans="1:2">
      <c r="B154" s="81"/>
    </row>
    <row r="156" spans="1:2">
      <c r="B156" s="94"/>
    </row>
    <row r="160" spans="1:2">
      <c r="B160" s="94"/>
    </row>
    <row r="161" spans="2:7">
      <c r="B161" s="189"/>
    </row>
    <row r="163" spans="2:7">
      <c r="B163" s="94"/>
    </row>
    <row r="164" spans="2:7">
      <c r="B164" s="94"/>
    </row>
    <row r="166" spans="2:7">
      <c r="B166" s="94"/>
    </row>
    <row r="167" spans="2:7">
      <c r="B167" s="94"/>
    </row>
    <row r="170" spans="2:7">
      <c r="B170" s="94"/>
    </row>
    <row r="172" spans="2:7">
      <c r="G172" s="82"/>
    </row>
    <row r="173" spans="2:7">
      <c r="B173" s="81"/>
      <c r="G173" s="82"/>
    </row>
    <row r="174" spans="2:7">
      <c r="G174" s="82"/>
    </row>
    <row r="175" spans="2:7">
      <c r="B175" s="94"/>
      <c r="G175" s="82"/>
    </row>
    <row r="176" spans="2:7">
      <c r="B176" s="94"/>
      <c r="G176" s="82"/>
    </row>
    <row r="177" spans="2:5">
      <c r="C177" s="78"/>
      <c r="D177" s="172"/>
      <c r="E177" s="80"/>
    </row>
    <row r="179" spans="2:5">
      <c r="B179" s="81"/>
    </row>
    <row r="180" spans="2:5">
      <c r="B180" s="81"/>
    </row>
    <row r="186" spans="2:5">
      <c r="B186" s="81"/>
      <c r="C186" s="78"/>
      <c r="D186" s="172"/>
      <c r="E186" s="80"/>
    </row>
    <row r="187" spans="2:5">
      <c r="B187" s="81"/>
    </row>
    <row r="191" spans="2:5">
      <c r="B191" s="81"/>
    </row>
    <row r="196" spans="2:2">
      <c r="B196" s="81"/>
    </row>
    <row r="203" spans="2:2">
      <c r="B203" s="81"/>
    </row>
    <row r="211" spans="2:2">
      <c r="B211" s="81"/>
    </row>
    <row r="219" spans="2:2">
      <c r="B219" s="81"/>
    </row>
    <row r="233" spans="2:6">
      <c r="B233" s="81"/>
    </row>
    <row r="238" spans="2:6">
      <c r="B238" s="81"/>
      <c r="C238" s="78"/>
      <c r="D238" s="172"/>
      <c r="E238" s="80"/>
      <c r="F238" s="178"/>
    </row>
  </sheetData>
  <sheetProtection algorithmName="SHA-512" hashValue="edovP+CdYcVNVI0mQeyZeI3/Ioun+FFzslm7P2ATt1kcczJ+vQ3MzUEa4Orqh01O4Ma2W0hJlw0QED8Ex4O3JQ==" saltValue="n667DGl62JULiKeAfpGZjQ==" spinCount="100000" sheet="1" objects="1" scenarios="1" selectLockedCells="1"/>
  <pageMargins left="0.98425196850393704" right="0.39370078740157483" top="0.9055118110236221" bottom="0.74803149606299213" header="0.39370078740157483" footer="0.51181102362204722"/>
  <pageSetup paperSize="9" scale="75" firstPageNumber="0" fitToHeight="0" orientation="portrait" r:id="rId1"/>
  <headerFooter scaleWithDoc="0" alignWithMargins="0">
    <oddHeader>&amp;L&amp;A&amp;CIgrišče - park Tivoli&amp;RLUZ, d.d.</oddHeader>
    <oddFooter>&amp;R&amp;P/&amp;N</oddFooter>
  </headerFooter>
  <rowBreaks count="1" manualBreakCount="1">
    <brk id="28" max="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85"/>
  <sheetViews>
    <sheetView showZeros="0" view="pageBreakPreview" zoomScale="85" zoomScaleNormal="110" zoomScaleSheetLayoutView="85" zoomScalePageLayoutView="85" workbookViewId="0">
      <selection activeCell="E24" sqref="E24"/>
    </sheetView>
  </sheetViews>
  <sheetFormatPr defaultColWidth="9" defaultRowHeight="16.5"/>
  <cols>
    <col min="1" max="1" width="4.25" style="76" bestFit="1" customWidth="1"/>
    <col min="2" max="2" width="66.25" style="77" customWidth="1"/>
    <col min="3" max="3" width="3.75" style="72" bestFit="1" customWidth="1"/>
    <col min="4" max="4" width="7.875" style="73" bestFit="1" customWidth="1"/>
    <col min="5" max="5" width="9.375" style="82" bestFit="1" customWidth="1"/>
    <col min="6" max="6" width="11.5" style="75" bestFit="1" customWidth="1"/>
    <col min="7" max="7" width="9" style="75"/>
    <col min="8" max="9" width="1.375" style="75" bestFit="1" customWidth="1"/>
    <col min="10" max="16384" width="9" style="75"/>
  </cols>
  <sheetData>
    <row r="1" spans="1:6" ht="25.5" customHeight="1">
      <c r="A1" s="70"/>
      <c r="B1" s="118" t="s">
        <v>165</v>
      </c>
      <c r="E1" s="74"/>
    </row>
    <row r="2" spans="1:6">
      <c r="A2" s="70"/>
      <c r="B2" s="71"/>
      <c r="E2" s="74"/>
    </row>
    <row r="3" spans="1:6" ht="49.5">
      <c r="B3" s="77" t="s">
        <v>156</v>
      </c>
      <c r="C3" s="78"/>
      <c r="D3" s="79"/>
      <c r="E3" s="80"/>
    </row>
    <row r="4" spans="1:6" ht="33">
      <c r="B4" s="77" t="s">
        <v>157</v>
      </c>
      <c r="C4" s="78"/>
      <c r="D4" s="79"/>
      <c r="E4" s="80"/>
    </row>
    <row r="5" spans="1:6" ht="33">
      <c r="B5" s="77" t="s">
        <v>54</v>
      </c>
      <c r="C5" s="78"/>
      <c r="D5" s="79"/>
      <c r="E5" s="80"/>
    </row>
    <row r="6" spans="1:6">
      <c r="B6" s="77" t="s">
        <v>55</v>
      </c>
      <c r="C6" s="78"/>
      <c r="D6" s="79"/>
      <c r="E6" s="80"/>
    </row>
    <row r="7" spans="1:6" ht="33">
      <c r="B7" s="77" t="s">
        <v>56</v>
      </c>
      <c r="C7" s="78"/>
      <c r="D7" s="79"/>
      <c r="E7" s="80"/>
    </row>
    <row r="8" spans="1:6">
      <c r="B8" s="81"/>
      <c r="C8" s="78"/>
      <c r="D8" s="79"/>
      <c r="E8" s="80"/>
    </row>
    <row r="9" spans="1:6">
      <c r="A9" s="76" t="s">
        <v>147</v>
      </c>
      <c r="B9" s="81" t="s">
        <v>148</v>
      </c>
    </row>
    <row r="10" spans="1:6">
      <c r="B10" s="81"/>
      <c r="C10" s="78"/>
      <c r="D10" s="79"/>
      <c r="E10" s="80"/>
    </row>
    <row r="11" spans="1:6">
      <c r="A11" s="83" t="s">
        <v>4</v>
      </c>
      <c r="B11" s="77" t="s">
        <v>149</v>
      </c>
      <c r="C11" s="72" t="s">
        <v>3</v>
      </c>
      <c r="D11" s="73">
        <v>1</v>
      </c>
      <c r="E11" s="193"/>
      <c r="F11" s="74">
        <f>E11*D11</f>
        <v>0</v>
      </c>
    </row>
    <row r="12" spans="1:6">
      <c r="A12" s="83" t="s">
        <v>25</v>
      </c>
      <c r="B12" s="77" t="s">
        <v>150</v>
      </c>
      <c r="F12" s="74">
        <f t="shared" ref="F12:F18" si="0">E12*D12</f>
        <v>0</v>
      </c>
    </row>
    <row r="13" spans="1:6">
      <c r="A13" s="83" t="s">
        <v>12</v>
      </c>
      <c r="B13" s="77" t="s">
        <v>151</v>
      </c>
      <c r="C13" s="72" t="s">
        <v>3</v>
      </c>
      <c r="D13" s="73">
        <v>1</v>
      </c>
      <c r="E13" s="193"/>
      <c r="F13" s="74">
        <f t="shared" si="0"/>
        <v>0</v>
      </c>
    </row>
    <row r="14" spans="1:6">
      <c r="A14" s="83" t="s">
        <v>37</v>
      </c>
      <c r="B14" s="77" t="s">
        <v>310</v>
      </c>
      <c r="C14" s="72" t="s">
        <v>3</v>
      </c>
      <c r="D14" s="73">
        <v>1</v>
      </c>
      <c r="E14" s="193"/>
      <c r="F14" s="74">
        <f t="shared" si="0"/>
        <v>0</v>
      </c>
    </row>
    <row r="15" spans="1:6">
      <c r="A15" s="83" t="s">
        <v>13</v>
      </c>
      <c r="B15" s="77" t="s">
        <v>155</v>
      </c>
      <c r="C15" s="72" t="s">
        <v>3</v>
      </c>
      <c r="D15" s="73">
        <v>1</v>
      </c>
      <c r="E15" s="193"/>
      <c r="F15" s="74">
        <f t="shared" si="0"/>
        <v>0</v>
      </c>
    </row>
    <row r="16" spans="1:6">
      <c r="A16" s="83" t="s">
        <v>541</v>
      </c>
      <c r="B16" s="77" t="s">
        <v>642</v>
      </c>
      <c r="C16" s="72" t="s">
        <v>3</v>
      </c>
      <c r="D16" s="73">
        <v>1</v>
      </c>
      <c r="E16" s="193"/>
      <c r="F16" s="74">
        <f t="shared" si="0"/>
        <v>0</v>
      </c>
    </row>
    <row r="17" spans="1:6" ht="33">
      <c r="A17" s="83" t="s">
        <v>38</v>
      </c>
      <c r="B17" s="77" t="s">
        <v>158</v>
      </c>
      <c r="C17" s="72" t="s">
        <v>3</v>
      </c>
      <c r="D17" s="73">
        <v>1</v>
      </c>
      <c r="E17" s="193"/>
      <c r="F17" s="74">
        <f t="shared" si="0"/>
        <v>0</v>
      </c>
    </row>
    <row r="18" spans="1:6">
      <c r="A18" s="83" t="s">
        <v>58</v>
      </c>
      <c r="B18" s="77" t="s">
        <v>625</v>
      </c>
      <c r="C18" s="72" t="s">
        <v>3</v>
      </c>
      <c r="D18" s="73">
        <v>1</v>
      </c>
      <c r="E18" s="193"/>
      <c r="F18" s="74">
        <f t="shared" si="0"/>
        <v>0</v>
      </c>
    </row>
    <row r="19" spans="1:6">
      <c r="B19" s="81" t="s">
        <v>311</v>
      </c>
      <c r="C19" s="78"/>
      <c r="D19" s="79"/>
      <c r="E19" s="75"/>
      <c r="F19" s="80">
        <f>SUM(F11:F18)</f>
        <v>0</v>
      </c>
    </row>
    <row r="20" spans="1:6">
      <c r="A20" s="83"/>
    </row>
    <row r="21" spans="1:6">
      <c r="A21" s="76" t="s">
        <v>20</v>
      </c>
      <c r="B21" s="81" t="s">
        <v>21</v>
      </c>
    </row>
    <row r="22" spans="1:6" ht="49.5">
      <c r="B22" s="81" t="s">
        <v>645</v>
      </c>
      <c r="C22" s="78"/>
      <c r="D22" s="79"/>
      <c r="E22" s="80"/>
    </row>
    <row r="23" spans="1:6" ht="33">
      <c r="A23" s="83" t="s">
        <v>4</v>
      </c>
      <c r="B23" s="77" t="s">
        <v>183</v>
      </c>
    </row>
    <row r="24" spans="1:6">
      <c r="A24" s="83" t="s">
        <v>10</v>
      </c>
      <c r="B24" s="77" t="s">
        <v>181</v>
      </c>
      <c r="C24" s="72" t="s">
        <v>8</v>
      </c>
      <c r="D24" s="73">
        <v>920</v>
      </c>
      <c r="E24" s="193"/>
      <c r="F24" s="74">
        <f t="shared" ref="F24:F32" si="1">E24*D24</f>
        <v>0</v>
      </c>
    </row>
    <row r="25" spans="1:6">
      <c r="A25" s="83" t="s">
        <v>24</v>
      </c>
      <c r="B25" s="77" t="s">
        <v>269</v>
      </c>
      <c r="F25" s="74"/>
    </row>
    <row r="26" spans="1:6">
      <c r="A26" s="83" t="s">
        <v>50</v>
      </c>
      <c r="B26" s="77" t="s">
        <v>270</v>
      </c>
      <c r="C26" s="72" t="s">
        <v>8</v>
      </c>
      <c r="D26" s="73">
        <v>800</v>
      </c>
      <c r="E26" s="193"/>
      <c r="F26" s="74">
        <f t="shared" si="1"/>
        <v>0</v>
      </c>
    </row>
    <row r="27" spans="1:6">
      <c r="A27" s="83" t="s">
        <v>51</v>
      </c>
      <c r="B27" s="77" t="s">
        <v>268</v>
      </c>
      <c r="C27" s="72" t="s">
        <v>8</v>
      </c>
      <c r="D27" s="73">
        <v>400</v>
      </c>
      <c r="E27" s="193"/>
      <c r="F27" s="74">
        <f t="shared" si="1"/>
        <v>0</v>
      </c>
    </row>
    <row r="28" spans="1:6">
      <c r="A28" s="83" t="s">
        <v>11</v>
      </c>
      <c r="B28" s="77" t="s">
        <v>182</v>
      </c>
      <c r="C28" s="72" t="s">
        <v>8</v>
      </c>
      <c r="D28" s="73">
        <v>98</v>
      </c>
      <c r="E28" s="193"/>
      <c r="F28" s="74">
        <f t="shared" si="1"/>
        <v>0</v>
      </c>
    </row>
    <row r="29" spans="1:6" ht="49.5">
      <c r="A29" s="83" t="s">
        <v>14</v>
      </c>
      <c r="B29" s="77" t="s">
        <v>202</v>
      </c>
      <c r="C29" s="72" t="s">
        <v>7</v>
      </c>
      <c r="D29" s="73">
        <v>533</v>
      </c>
      <c r="E29" s="193"/>
      <c r="F29" s="74">
        <f t="shared" si="1"/>
        <v>0</v>
      </c>
    </row>
    <row r="30" spans="1:6">
      <c r="A30" s="83" t="s">
        <v>15</v>
      </c>
      <c r="B30" s="77" t="s">
        <v>184</v>
      </c>
      <c r="C30" s="72" t="s">
        <v>7</v>
      </c>
      <c r="D30" s="73">
        <v>380</v>
      </c>
      <c r="E30" s="193"/>
      <c r="F30" s="74">
        <f t="shared" si="1"/>
        <v>0</v>
      </c>
    </row>
    <row r="31" spans="1:6" ht="33">
      <c r="A31" s="83" t="s">
        <v>70</v>
      </c>
      <c r="B31" s="77" t="s">
        <v>185</v>
      </c>
      <c r="C31" s="72" t="s">
        <v>8</v>
      </c>
      <c r="D31" s="73">
        <v>40</v>
      </c>
      <c r="E31" s="193"/>
      <c r="F31" s="74">
        <f t="shared" si="1"/>
        <v>0</v>
      </c>
    </row>
    <row r="32" spans="1:6" ht="33">
      <c r="A32" s="83" t="s">
        <v>25</v>
      </c>
      <c r="B32" s="77" t="s">
        <v>186</v>
      </c>
      <c r="C32" s="72" t="s">
        <v>9</v>
      </c>
      <c r="D32" s="73">
        <v>20</v>
      </c>
      <c r="E32" s="193"/>
      <c r="F32" s="74">
        <f t="shared" si="1"/>
        <v>0</v>
      </c>
    </row>
    <row r="33" spans="1:6">
      <c r="A33" s="83" t="s">
        <v>38</v>
      </c>
      <c r="B33" s="77" t="s">
        <v>26</v>
      </c>
    </row>
    <row r="34" spans="1:6">
      <c r="A34" s="83" t="s">
        <v>6</v>
      </c>
      <c r="B34" s="77" t="s">
        <v>187</v>
      </c>
      <c r="C34" s="72" t="s">
        <v>5</v>
      </c>
      <c r="D34" s="73">
        <v>126</v>
      </c>
      <c r="E34" s="193"/>
      <c r="F34" s="74">
        <f>E34*D34</f>
        <v>0</v>
      </c>
    </row>
    <row r="35" spans="1:6">
      <c r="A35" s="83" t="s">
        <v>16</v>
      </c>
      <c r="B35" s="77" t="s">
        <v>188</v>
      </c>
      <c r="C35" s="72" t="s">
        <v>7</v>
      </c>
      <c r="D35" s="73">
        <v>43</v>
      </c>
      <c r="E35" s="193"/>
      <c r="F35" s="74">
        <f>E35*D35</f>
        <v>0</v>
      </c>
    </row>
    <row r="36" spans="1:6" ht="49.5">
      <c r="A36" s="83" t="s">
        <v>58</v>
      </c>
      <c r="B36" s="77" t="s">
        <v>545</v>
      </c>
      <c r="C36" s="72" t="s">
        <v>7</v>
      </c>
      <c r="D36" s="73">
        <v>43</v>
      </c>
      <c r="E36" s="193"/>
      <c r="F36" s="74">
        <f>E36*D36</f>
        <v>0</v>
      </c>
    </row>
    <row r="37" spans="1:6" ht="33">
      <c r="A37" s="83" t="s">
        <v>59</v>
      </c>
      <c r="B37" s="77" t="s">
        <v>189</v>
      </c>
      <c r="F37" s="74"/>
    </row>
    <row r="38" spans="1:6" ht="33">
      <c r="A38" s="83" t="s">
        <v>190</v>
      </c>
      <c r="B38" s="77" t="s">
        <v>546</v>
      </c>
      <c r="C38" s="72" t="s">
        <v>5</v>
      </c>
      <c r="D38" s="73">
        <v>26</v>
      </c>
      <c r="E38" s="193"/>
      <c r="F38" s="74">
        <f t="shared" ref="F38:F44" si="2">E38*D38</f>
        <v>0</v>
      </c>
    </row>
    <row r="39" spans="1:6">
      <c r="A39" s="83" t="s">
        <v>192</v>
      </c>
      <c r="B39" s="77" t="s">
        <v>191</v>
      </c>
      <c r="C39" s="72" t="s">
        <v>5</v>
      </c>
      <c r="D39" s="73">
        <f>43-26</f>
        <v>17</v>
      </c>
      <c r="E39" s="193"/>
      <c r="F39" s="74">
        <f t="shared" si="2"/>
        <v>0</v>
      </c>
    </row>
    <row r="40" spans="1:6">
      <c r="A40" s="83" t="s">
        <v>193</v>
      </c>
      <c r="B40" s="77" t="s">
        <v>643</v>
      </c>
      <c r="C40" s="72" t="s">
        <v>5</v>
      </c>
      <c r="D40" s="73">
        <v>8</v>
      </c>
      <c r="E40" s="193"/>
      <c r="F40" s="74">
        <f t="shared" si="2"/>
        <v>0</v>
      </c>
    </row>
    <row r="41" spans="1:6">
      <c r="A41" s="83" t="s">
        <v>194</v>
      </c>
      <c r="B41" s="77" t="s">
        <v>195</v>
      </c>
      <c r="C41" s="72" t="s">
        <v>5</v>
      </c>
      <c r="D41" s="73">
        <v>7</v>
      </c>
      <c r="E41" s="193"/>
      <c r="F41" s="74">
        <f t="shared" si="2"/>
        <v>0</v>
      </c>
    </row>
    <row r="42" spans="1:6" ht="33">
      <c r="A42" s="83" t="s">
        <v>196</v>
      </c>
      <c r="B42" s="77" t="s">
        <v>197</v>
      </c>
      <c r="C42" s="72" t="s">
        <v>5</v>
      </c>
      <c r="D42" s="73">
        <v>17</v>
      </c>
      <c r="E42" s="193"/>
      <c r="F42" s="74">
        <f t="shared" si="2"/>
        <v>0</v>
      </c>
    </row>
    <row r="43" spans="1:6" ht="33">
      <c r="A43" s="83" t="s">
        <v>198</v>
      </c>
      <c r="B43" s="77" t="s">
        <v>200</v>
      </c>
      <c r="C43" s="72" t="s">
        <v>5</v>
      </c>
      <c r="D43" s="73">
        <v>1</v>
      </c>
      <c r="E43" s="193"/>
      <c r="F43" s="74">
        <f t="shared" si="2"/>
        <v>0</v>
      </c>
    </row>
    <row r="44" spans="1:6" ht="33">
      <c r="A44" s="83" t="s">
        <v>199</v>
      </c>
      <c r="B44" s="77" t="s">
        <v>644</v>
      </c>
      <c r="C44" s="72" t="s">
        <v>3</v>
      </c>
      <c r="D44" s="73">
        <v>1</v>
      </c>
      <c r="E44" s="193"/>
      <c r="F44" s="74">
        <f t="shared" si="2"/>
        <v>0</v>
      </c>
    </row>
    <row r="45" spans="1:6" ht="33">
      <c r="A45" s="83" t="s">
        <v>163</v>
      </c>
      <c r="B45" s="77" t="s">
        <v>201</v>
      </c>
      <c r="F45" s="74">
        <f t="shared" ref="F45:F49" si="3">E45*D45</f>
        <v>0</v>
      </c>
    </row>
    <row r="46" spans="1:6">
      <c r="A46" s="83" t="s">
        <v>17</v>
      </c>
      <c r="B46" s="77" t="s">
        <v>27</v>
      </c>
      <c r="C46" s="72" t="s">
        <v>18</v>
      </c>
      <c r="D46" s="73">
        <v>10</v>
      </c>
      <c r="E46" s="193"/>
      <c r="F46" s="74">
        <f t="shared" si="3"/>
        <v>0</v>
      </c>
    </row>
    <row r="47" spans="1:6">
      <c r="A47" s="83" t="s">
        <v>19</v>
      </c>
      <c r="B47" s="77" t="s">
        <v>28</v>
      </c>
      <c r="C47" s="72" t="s">
        <v>18</v>
      </c>
      <c r="D47" s="73">
        <v>20</v>
      </c>
      <c r="E47" s="193"/>
      <c r="F47" s="74">
        <f t="shared" si="3"/>
        <v>0</v>
      </c>
    </row>
    <row r="48" spans="1:6">
      <c r="A48" s="83" t="s">
        <v>62</v>
      </c>
      <c r="B48" s="77" t="s">
        <v>29</v>
      </c>
      <c r="C48" s="72" t="s">
        <v>18</v>
      </c>
      <c r="D48" s="73">
        <v>30</v>
      </c>
      <c r="E48" s="193"/>
      <c r="F48" s="74">
        <f t="shared" si="3"/>
        <v>0</v>
      </c>
    </row>
    <row r="49" spans="1:6">
      <c r="A49" s="83" t="s">
        <v>63</v>
      </c>
      <c r="B49" s="77" t="s">
        <v>30</v>
      </c>
      <c r="C49" s="72" t="s">
        <v>18</v>
      </c>
      <c r="D49" s="73">
        <v>10</v>
      </c>
      <c r="E49" s="193"/>
      <c r="F49" s="74">
        <f t="shared" si="3"/>
        <v>0</v>
      </c>
    </row>
    <row r="50" spans="1:6">
      <c r="B50" s="81" t="s">
        <v>31</v>
      </c>
      <c r="C50" s="78"/>
      <c r="D50" s="79"/>
      <c r="E50" s="80"/>
      <c r="F50" s="84">
        <f>SUM(F24:F49)</f>
        <v>0</v>
      </c>
    </row>
    <row r="51" spans="1:6">
      <c r="A51" s="83"/>
      <c r="B51" s="85"/>
      <c r="C51" s="86"/>
      <c r="D51" s="87"/>
      <c r="E51" s="88"/>
    </row>
    <row r="52" spans="1:6">
      <c r="A52" s="76" t="s">
        <v>34</v>
      </c>
      <c r="B52" s="81" t="s">
        <v>52</v>
      </c>
    </row>
    <row r="53" spans="1:6" ht="33">
      <c r="A53" s="83" t="s">
        <v>53</v>
      </c>
      <c r="B53" s="77" t="s">
        <v>204</v>
      </c>
    </row>
    <row r="54" spans="1:6" ht="33">
      <c r="A54" s="83" t="s">
        <v>203</v>
      </c>
      <c r="B54" s="77" t="s">
        <v>206</v>
      </c>
      <c r="C54" s="72" t="s">
        <v>9</v>
      </c>
      <c r="D54" s="73">
        <v>25</v>
      </c>
      <c r="E54" s="193"/>
      <c r="F54" s="74">
        <f t="shared" ref="F54:F60" si="4">E54*D54</f>
        <v>0</v>
      </c>
    </row>
    <row r="55" spans="1:6">
      <c r="A55" s="83" t="s">
        <v>24</v>
      </c>
      <c r="B55" s="77" t="s">
        <v>205</v>
      </c>
      <c r="C55" s="72" t="s">
        <v>9</v>
      </c>
      <c r="D55" s="73">
        <v>304</v>
      </c>
      <c r="E55" s="193"/>
      <c r="F55" s="74">
        <f t="shared" si="4"/>
        <v>0</v>
      </c>
    </row>
    <row r="56" spans="1:6">
      <c r="A56" s="83" t="s">
        <v>11</v>
      </c>
      <c r="B56" s="77" t="s">
        <v>207</v>
      </c>
      <c r="C56" s="72" t="s">
        <v>9</v>
      </c>
      <c r="D56" s="73">
        <v>426</v>
      </c>
      <c r="E56" s="193"/>
      <c r="F56" s="74">
        <f t="shared" si="4"/>
        <v>0</v>
      </c>
    </row>
    <row r="57" spans="1:6">
      <c r="A57" s="83" t="s">
        <v>14</v>
      </c>
      <c r="B57" s="77" t="s">
        <v>646</v>
      </c>
      <c r="C57" s="72" t="s">
        <v>9</v>
      </c>
      <c r="D57" s="73">
        <v>86</v>
      </c>
      <c r="E57" s="193"/>
      <c r="F57" s="74">
        <f t="shared" si="4"/>
        <v>0</v>
      </c>
    </row>
    <row r="58" spans="1:6">
      <c r="A58" s="83" t="s">
        <v>15</v>
      </c>
      <c r="B58" s="77" t="s">
        <v>208</v>
      </c>
      <c r="C58" s="72" t="s">
        <v>9</v>
      </c>
      <c r="D58" s="73">
        <v>172</v>
      </c>
      <c r="E58" s="193"/>
      <c r="F58" s="74">
        <f t="shared" si="4"/>
        <v>0</v>
      </c>
    </row>
    <row r="59" spans="1:6">
      <c r="A59" s="83" t="s">
        <v>70</v>
      </c>
      <c r="B59" s="77" t="s">
        <v>209</v>
      </c>
      <c r="C59" s="72" t="s">
        <v>9</v>
      </c>
      <c r="D59" s="73">
        <v>58</v>
      </c>
      <c r="E59" s="193"/>
      <c r="F59" s="74">
        <f t="shared" si="4"/>
        <v>0</v>
      </c>
    </row>
    <row r="60" spans="1:6" ht="33">
      <c r="A60" s="83" t="s">
        <v>25</v>
      </c>
      <c r="B60" s="77" t="s">
        <v>210</v>
      </c>
      <c r="C60" s="72" t="s">
        <v>9</v>
      </c>
      <c r="D60" s="73">
        <v>25</v>
      </c>
      <c r="E60" s="193"/>
      <c r="F60" s="74">
        <f t="shared" si="4"/>
        <v>0</v>
      </c>
    </row>
    <row r="61" spans="1:6" ht="33">
      <c r="A61" s="83" t="s">
        <v>38</v>
      </c>
      <c r="B61" s="85" t="s">
        <v>212</v>
      </c>
      <c r="C61" s="86"/>
      <c r="D61" s="87"/>
      <c r="E61" s="88"/>
    </row>
    <row r="62" spans="1:6">
      <c r="A62" s="83" t="s">
        <v>6</v>
      </c>
      <c r="B62" s="85" t="s">
        <v>211</v>
      </c>
      <c r="C62" s="86" t="s">
        <v>9</v>
      </c>
      <c r="D62" s="87">
        <v>250</v>
      </c>
      <c r="E62" s="194"/>
      <c r="F62" s="74">
        <f t="shared" ref="F62:F67" si="5">E62*D62</f>
        <v>0</v>
      </c>
    </row>
    <row r="63" spans="1:6">
      <c r="A63" s="83" t="s">
        <v>16</v>
      </c>
      <c r="B63" s="85" t="s">
        <v>213</v>
      </c>
      <c r="C63" s="86" t="s">
        <v>9</v>
      </c>
      <c r="D63" s="87">
        <v>38</v>
      </c>
      <c r="E63" s="194"/>
      <c r="F63" s="74">
        <f t="shared" si="5"/>
        <v>0</v>
      </c>
    </row>
    <row r="64" spans="1:6">
      <c r="A64" s="83" t="s">
        <v>168</v>
      </c>
      <c r="B64" s="85" t="s">
        <v>214</v>
      </c>
      <c r="C64" s="86" t="s">
        <v>9</v>
      </c>
      <c r="D64" s="87">
        <v>10</v>
      </c>
      <c r="E64" s="194"/>
      <c r="F64" s="74">
        <f t="shared" si="5"/>
        <v>0</v>
      </c>
    </row>
    <row r="65" spans="1:6" ht="33">
      <c r="A65" s="83" t="s">
        <v>542</v>
      </c>
      <c r="B65" s="85" t="s">
        <v>543</v>
      </c>
      <c r="C65" s="86" t="s">
        <v>8</v>
      </c>
      <c r="D65" s="87">
        <v>250</v>
      </c>
      <c r="E65" s="194"/>
      <c r="F65" s="74">
        <f t="shared" si="5"/>
        <v>0</v>
      </c>
    </row>
    <row r="66" spans="1:6" ht="33">
      <c r="A66" s="83" t="s">
        <v>58</v>
      </c>
      <c r="B66" s="85" t="s">
        <v>215</v>
      </c>
      <c r="C66" s="86" t="s">
        <v>9</v>
      </c>
      <c r="D66" s="87">
        <v>50</v>
      </c>
      <c r="E66" s="194"/>
      <c r="F66" s="74">
        <f t="shared" si="5"/>
        <v>0</v>
      </c>
    </row>
    <row r="67" spans="1:6" ht="49.5">
      <c r="A67" s="83" t="s">
        <v>58</v>
      </c>
      <c r="B67" s="85" t="s">
        <v>216</v>
      </c>
      <c r="C67" s="86" t="s">
        <v>9</v>
      </c>
      <c r="D67" s="87">
        <v>190</v>
      </c>
      <c r="E67" s="194"/>
      <c r="F67" s="74">
        <f t="shared" si="5"/>
        <v>0</v>
      </c>
    </row>
    <row r="68" spans="1:6" ht="33">
      <c r="A68" s="83" t="s">
        <v>59</v>
      </c>
      <c r="B68" s="85" t="s">
        <v>217</v>
      </c>
      <c r="C68" s="86"/>
      <c r="D68" s="87"/>
      <c r="E68" s="88"/>
    </row>
    <row r="69" spans="1:6">
      <c r="A69" s="83" t="s">
        <v>190</v>
      </c>
      <c r="B69" s="85" t="s">
        <v>57</v>
      </c>
      <c r="C69" s="86" t="s">
        <v>9</v>
      </c>
      <c r="D69" s="87">
        <v>50</v>
      </c>
      <c r="E69" s="194"/>
      <c r="F69" s="74">
        <f t="shared" ref="F69:F74" si="6">E69*D69</f>
        <v>0</v>
      </c>
    </row>
    <row r="70" spans="1:6">
      <c r="A70" s="83" t="s">
        <v>192</v>
      </c>
      <c r="B70" s="85" t="s">
        <v>647</v>
      </c>
      <c r="C70" s="86" t="s">
        <v>9</v>
      </c>
      <c r="D70" s="87">
        <v>50</v>
      </c>
      <c r="E70" s="194"/>
      <c r="F70" s="74">
        <f t="shared" si="6"/>
        <v>0</v>
      </c>
    </row>
    <row r="71" spans="1:6" ht="33">
      <c r="A71" s="83" t="s">
        <v>163</v>
      </c>
      <c r="B71" s="77" t="s">
        <v>218</v>
      </c>
      <c r="C71" s="86" t="s">
        <v>8</v>
      </c>
      <c r="D71" s="87">
        <v>3000</v>
      </c>
      <c r="E71" s="194"/>
      <c r="F71" s="74">
        <f t="shared" si="6"/>
        <v>0</v>
      </c>
    </row>
    <row r="72" spans="1:6">
      <c r="A72" s="83" t="s">
        <v>220</v>
      </c>
      <c r="B72" s="85" t="s">
        <v>301</v>
      </c>
      <c r="C72" s="86"/>
      <c r="D72" s="87"/>
      <c r="E72" s="88"/>
      <c r="F72" s="74"/>
    </row>
    <row r="73" spans="1:6">
      <c r="A73" s="83" t="s">
        <v>298</v>
      </c>
      <c r="B73" s="85" t="s">
        <v>300</v>
      </c>
      <c r="C73" s="86" t="s">
        <v>8</v>
      </c>
      <c r="D73" s="87">
        <v>2960</v>
      </c>
      <c r="E73" s="194"/>
      <c r="F73" s="74">
        <f t="shared" si="6"/>
        <v>0</v>
      </c>
    </row>
    <row r="74" spans="1:6">
      <c r="A74" s="83" t="s">
        <v>299</v>
      </c>
      <c r="B74" s="85" t="s">
        <v>302</v>
      </c>
      <c r="C74" s="86" t="s">
        <v>8</v>
      </c>
      <c r="D74" s="87">
        <v>380</v>
      </c>
      <c r="E74" s="194"/>
      <c r="F74" s="74">
        <f t="shared" si="6"/>
        <v>0</v>
      </c>
    </row>
    <row r="75" spans="1:6" ht="33">
      <c r="A75" s="83" t="s">
        <v>176</v>
      </c>
      <c r="B75" s="85" t="s">
        <v>64</v>
      </c>
      <c r="C75" s="86"/>
      <c r="D75" s="87"/>
      <c r="E75" s="88"/>
    </row>
    <row r="76" spans="1:6">
      <c r="A76" s="83" t="s">
        <v>221</v>
      </c>
      <c r="B76" s="77" t="s">
        <v>219</v>
      </c>
      <c r="F76" s="74"/>
    </row>
    <row r="77" spans="1:6" ht="33">
      <c r="A77" s="83" t="s">
        <v>222</v>
      </c>
      <c r="B77" s="85" t="s">
        <v>234</v>
      </c>
      <c r="C77" s="72" t="s">
        <v>9</v>
      </c>
      <c r="D77" s="73">
        <v>420</v>
      </c>
      <c r="E77" s="193"/>
      <c r="F77" s="74">
        <f>E77*D77</f>
        <v>0</v>
      </c>
    </row>
    <row r="78" spans="1:6">
      <c r="A78" s="83" t="s">
        <v>223</v>
      </c>
      <c r="B78" s="77" t="s">
        <v>224</v>
      </c>
      <c r="C78" s="72" t="s">
        <v>9</v>
      </c>
      <c r="D78" s="73">
        <v>168</v>
      </c>
      <c r="E78" s="193"/>
      <c r="F78" s="74">
        <f>E78*D78</f>
        <v>0</v>
      </c>
    </row>
    <row r="79" spans="1:6">
      <c r="A79" s="83" t="s">
        <v>225</v>
      </c>
      <c r="B79" s="77" t="s">
        <v>226</v>
      </c>
      <c r="F79" s="74"/>
    </row>
    <row r="80" spans="1:6" ht="33">
      <c r="A80" s="83" t="s">
        <v>227</v>
      </c>
      <c r="B80" s="85" t="s">
        <v>234</v>
      </c>
      <c r="C80" s="72" t="s">
        <v>9</v>
      </c>
      <c r="D80" s="73">
        <v>194</v>
      </c>
      <c r="E80" s="193"/>
      <c r="F80" s="74">
        <f>E80*D80</f>
        <v>0</v>
      </c>
    </row>
    <row r="81" spans="1:6">
      <c r="A81" s="83" t="s">
        <v>228</v>
      </c>
      <c r="B81" s="77" t="s">
        <v>229</v>
      </c>
      <c r="F81" s="74"/>
    </row>
    <row r="82" spans="1:6" ht="33">
      <c r="A82" s="83" t="s">
        <v>230</v>
      </c>
      <c r="B82" s="85" t="s">
        <v>235</v>
      </c>
      <c r="C82" s="72" t="s">
        <v>9</v>
      </c>
      <c r="D82" s="73">
        <v>44</v>
      </c>
      <c r="E82" s="193"/>
      <c r="F82" s="74">
        <f>E82*D82</f>
        <v>0</v>
      </c>
    </row>
    <row r="83" spans="1:6">
      <c r="A83" s="83" t="s">
        <v>231</v>
      </c>
      <c r="B83" s="77" t="s">
        <v>232</v>
      </c>
      <c r="F83" s="74"/>
    </row>
    <row r="84" spans="1:6" ht="33">
      <c r="A84" s="83" t="s">
        <v>240</v>
      </c>
      <c r="B84" s="85" t="s">
        <v>233</v>
      </c>
      <c r="C84" s="72" t="s">
        <v>9</v>
      </c>
      <c r="D84" s="73">
        <v>95</v>
      </c>
      <c r="E84" s="193"/>
      <c r="F84" s="74">
        <f>E84*D84</f>
        <v>0</v>
      </c>
    </row>
    <row r="85" spans="1:6">
      <c r="A85" s="83" t="s">
        <v>236</v>
      </c>
      <c r="B85" s="77" t="s">
        <v>237</v>
      </c>
      <c r="F85" s="74"/>
    </row>
    <row r="86" spans="1:6" ht="33">
      <c r="A86" s="83" t="s">
        <v>239</v>
      </c>
      <c r="B86" s="85" t="s">
        <v>238</v>
      </c>
      <c r="C86" s="72" t="s">
        <v>9</v>
      </c>
      <c r="D86" s="73">
        <v>48</v>
      </c>
      <c r="E86" s="193"/>
      <c r="F86" s="74">
        <f>E86*D86</f>
        <v>0</v>
      </c>
    </row>
    <row r="87" spans="1:6">
      <c r="A87" s="83" t="s">
        <v>241</v>
      </c>
      <c r="B87" s="77" t="s">
        <v>242</v>
      </c>
      <c r="F87" s="74"/>
    </row>
    <row r="88" spans="1:6" ht="33">
      <c r="A88" s="83" t="s">
        <v>243</v>
      </c>
      <c r="B88" s="85" t="s">
        <v>238</v>
      </c>
      <c r="C88" s="72" t="s">
        <v>9</v>
      </c>
      <c r="D88" s="73">
        <v>9</v>
      </c>
      <c r="E88" s="193"/>
      <c r="F88" s="74">
        <f>E88*D88</f>
        <v>0</v>
      </c>
    </row>
    <row r="89" spans="1:6" ht="33">
      <c r="A89" s="83" t="s">
        <v>246</v>
      </c>
      <c r="B89" s="85" t="s">
        <v>247</v>
      </c>
      <c r="C89" s="72" t="s">
        <v>9</v>
      </c>
      <c r="D89" s="73">
        <v>6</v>
      </c>
      <c r="E89" s="193"/>
      <c r="F89" s="74">
        <f>E89*D89</f>
        <v>0</v>
      </c>
    </row>
    <row r="90" spans="1:6">
      <c r="A90" s="83" t="s">
        <v>244</v>
      </c>
      <c r="B90" s="77" t="s">
        <v>245</v>
      </c>
      <c r="C90" s="86"/>
      <c r="D90" s="87"/>
      <c r="E90" s="88"/>
    </row>
    <row r="91" spans="1:6" ht="33">
      <c r="A91" s="83" t="s">
        <v>248</v>
      </c>
      <c r="B91" s="85" t="s">
        <v>234</v>
      </c>
      <c r="C91" s="86" t="s">
        <v>9</v>
      </c>
      <c r="D91" s="87">
        <v>17</v>
      </c>
      <c r="E91" s="193"/>
      <c r="F91" s="74">
        <f>E91*D91</f>
        <v>0</v>
      </c>
    </row>
    <row r="92" spans="1:6" ht="33">
      <c r="A92" s="83" t="s">
        <v>180</v>
      </c>
      <c r="B92" s="85" t="s">
        <v>249</v>
      </c>
      <c r="C92" s="86"/>
      <c r="D92" s="87"/>
      <c r="F92" s="74"/>
    </row>
    <row r="93" spans="1:6">
      <c r="A93" s="83" t="s">
        <v>250</v>
      </c>
      <c r="B93" s="77" t="s">
        <v>27</v>
      </c>
      <c r="C93" s="72" t="s">
        <v>18</v>
      </c>
      <c r="D93" s="73">
        <v>10</v>
      </c>
      <c r="E93" s="193"/>
      <c r="F93" s="74">
        <f t="shared" ref="F93:F96" si="7">E93*D93</f>
        <v>0</v>
      </c>
    </row>
    <row r="94" spans="1:6">
      <c r="A94" s="83" t="s">
        <v>251</v>
      </c>
      <c r="B94" s="77" t="s">
        <v>28</v>
      </c>
      <c r="C94" s="72" t="s">
        <v>18</v>
      </c>
      <c r="D94" s="73">
        <v>20</v>
      </c>
      <c r="E94" s="193"/>
      <c r="F94" s="74">
        <f t="shared" si="7"/>
        <v>0</v>
      </c>
    </row>
    <row r="95" spans="1:6">
      <c r="A95" s="83" t="s">
        <v>252</v>
      </c>
      <c r="B95" s="77" t="s">
        <v>29</v>
      </c>
      <c r="C95" s="72" t="s">
        <v>18</v>
      </c>
      <c r="D95" s="73">
        <v>30</v>
      </c>
      <c r="E95" s="193"/>
      <c r="F95" s="74">
        <f t="shared" si="7"/>
        <v>0</v>
      </c>
    </row>
    <row r="96" spans="1:6">
      <c r="A96" s="83" t="s">
        <v>253</v>
      </c>
      <c r="B96" s="77" t="s">
        <v>30</v>
      </c>
      <c r="C96" s="72" t="s">
        <v>18</v>
      </c>
      <c r="D96" s="73">
        <v>10</v>
      </c>
      <c r="E96" s="193"/>
      <c r="F96" s="74">
        <f t="shared" si="7"/>
        <v>0</v>
      </c>
    </row>
    <row r="97" spans="1:6" s="93" customFormat="1">
      <c r="A97" s="76"/>
      <c r="B97" s="89" t="s">
        <v>61</v>
      </c>
      <c r="C97" s="90"/>
      <c r="D97" s="91"/>
      <c r="E97" s="92"/>
      <c r="F97" s="84">
        <f>SUM(F53:F96)</f>
        <v>0</v>
      </c>
    </row>
    <row r="98" spans="1:6">
      <c r="A98" s="83"/>
      <c r="B98" s="85"/>
      <c r="C98" s="86"/>
      <c r="D98" s="87"/>
      <c r="E98" s="88"/>
    </row>
    <row r="99" spans="1:6">
      <c r="A99" s="76" t="s">
        <v>36</v>
      </c>
      <c r="B99" s="81" t="s">
        <v>1</v>
      </c>
    </row>
    <row r="100" spans="1:6" ht="49.5">
      <c r="A100" s="83" t="s">
        <v>4</v>
      </c>
      <c r="B100" s="77" t="s">
        <v>167</v>
      </c>
    </row>
    <row r="101" spans="1:6">
      <c r="A101" s="83" t="s">
        <v>10</v>
      </c>
      <c r="B101" s="77" t="s">
        <v>214</v>
      </c>
    </row>
    <row r="102" spans="1:6">
      <c r="A102" s="83" t="s">
        <v>43</v>
      </c>
      <c r="B102" s="77" t="s">
        <v>49</v>
      </c>
      <c r="C102" s="72" t="s">
        <v>9</v>
      </c>
      <c r="D102" s="73">
        <v>1</v>
      </c>
      <c r="E102" s="193"/>
      <c r="F102" s="74">
        <f>E102*D102</f>
        <v>0</v>
      </c>
    </row>
    <row r="103" spans="1:6">
      <c r="A103" s="83" t="s">
        <v>44</v>
      </c>
      <c r="B103" s="77" t="s">
        <v>254</v>
      </c>
      <c r="C103" s="72" t="s">
        <v>9</v>
      </c>
      <c r="D103" s="73">
        <v>6</v>
      </c>
      <c r="E103" s="193"/>
      <c r="F103" s="74">
        <f>E103*D103</f>
        <v>0</v>
      </c>
    </row>
    <row r="104" spans="1:6">
      <c r="A104" s="83" t="s">
        <v>45</v>
      </c>
      <c r="B104" s="77" t="s">
        <v>547</v>
      </c>
      <c r="C104" s="72" t="s">
        <v>259</v>
      </c>
      <c r="D104" s="73">
        <v>600</v>
      </c>
      <c r="E104" s="193"/>
      <c r="F104" s="74">
        <f>E104*D104</f>
        <v>0</v>
      </c>
    </row>
    <row r="105" spans="1:6">
      <c r="A105" s="83" t="s">
        <v>47</v>
      </c>
      <c r="B105" s="85" t="s">
        <v>48</v>
      </c>
      <c r="C105" s="86" t="s">
        <v>8</v>
      </c>
      <c r="D105" s="87">
        <v>16</v>
      </c>
      <c r="E105" s="194"/>
      <c r="F105" s="74">
        <f>E105*D105</f>
        <v>0</v>
      </c>
    </row>
    <row r="106" spans="1:6">
      <c r="A106" s="83" t="s">
        <v>24</v>
      </c>
      <c r="B106" s="75" t="s">
        <v>256</v>
      </c>
      <c r="C106" s="75"/>
      <c r="D106" s="75"/>
      <c r="E106" s="75"/>
    </row>
    <row r="107" spans="1:6" ht="33">
      <c r="A107" s="83" t="s">
        <v>50</v>
      </c>
      <c r="B107" s="77" t="s">
        <v>255</v>
      </c>
      <c r="C107" s="86" t="s">
        <v>9</v>
      </c>
      <c r="D107" s="87">
        <v>17</v>
      </c>
      <c r="E107" s="194"/>
      <c r="F107" s="74">
        <f>E107*D107</f>
        <v>0</v>
      </c>
    </row>
    <row r="108" spans="1:6">
      <c r="A108" s="83" t="s">
        <v>11</v>
      </c>
      <c r="B108" s="85" t="s">
        <v>257</v>
      </c>
      <c r="C108" s="86"/>
      <c r="D108" s="87"/>
      <c r="E108" s="88"/>
      <c r="F108" s="74">
        <f t="shared" ref="F108:F112" si="8">E108*D108</f>
        <v>0</v>
      </c>
    </row>
    <row r="109" spans="1:6">
      <c r="A109" s="83" t="s">
        <v>40</v>
      </c>
      <c r="B109" s="77" t="s">
        <v>49</v>
      </c>
      <c r="C109" s="72" t="s">
        <v>9</v>
      </c>
      <c r="D109" s="73">
        <v>1</v>
      </c>
      <c r="E109" s="193"/>
      <c r="F109" s="74">
        <f t="shared" si="8"/>
        <v>0</v>
      </c>
    </row>
    <row r="110" spans="1:6">
      <c r="A110" s="83" t="s">
        <v>41</v>
      </c>
      <c r="B110" s="77" t="s">
        <v>254</v>
      </c>
      <c r="C110" s="72" t="s">
        <v>9</v>
      </c>
      <c r="D110" s="73">
        <v>8</v>
      </c>
      <c r="E110" s="193"/>
      <c r="F110" s="74">
        <f t="shared" si="8"/>
        <v>0</v>
      </c>
    </row>
    <row r="111" spans="1:6">
      <c r="A111" s="83" t="s">
        <v>60</v>
      </c>
      <c r="B111" s="77" t="s">
        <v>46</v>
      </c>
      <c r="C111" s="72" t="s">
        <v>42</v>
      </c>
      <c r="D111" s="73">
        <v>700</v>
      </c>
      <c r="E111" s="193"/>
      <c r="F111" s="74">
        <f t="shared" si="8"/>
        <v>0</v>
      </c>
    </row>
    <row r="112" spans="1:6">
      <c r="A112" s="83" t="s">
        <v>290</v>
      </c>
      <c r="B112" s="85" t="s">
        <v>48</v>
      </c>
      <c r="C112" s="72" t="s">
        <v>8</v>
      </c>
      <c r="D112" s="73">
        <v>50</v>
      </c>
      <c r="E112" s="194"/>
      <c r="F112" s="74">
        <f t="shared" si="8"/>
        <v>0</v>
      </c>
    </row>
    <row r="113" spans="1:6">
      <c r="A113" s="83" t="s">
        <v>14</v>
      </c>
      <c r="B113" s="85" t="s">
        <v>258</v>
      </c>
      <c r="C113" s="86"/>
      <c r="D113" s="87"/>
      <c r="E113" s="88"/>
      <c r="F113" s="74">
        <f t="shared" ref="F113:F117" si="9">E113*D113</f>
        <v>0</v>
      </c>
    </row>
    <row r="114" spans="1:6">
      <c r="A114" s="83" t="s">
        <v>65</v>
      </c>
      <c r="B114" s="77" t="s">
        <v>49</v>
      </c>
      <c r="C114" s="72" t="s">
        <v>9</v>
      </c>
      <c r="D114" s="73">
        <v>0.1</v>
      </c>
      <c r="E114" s="193"/>
      <c r="F114" s="74">
        <f t="shared" si="9"/>
        <v>0</v>
      </c>
    </row>
    <row r="115" spans="1:6">
      <c r="A115" s="83" t="s">
        <v>66</v>
      </c>
      <c r="B115" s="77" t="s">
        <v>254</v>
      </c>
      <c r="C115" s="72" t="s">
        <v>9</v>
      </c>
      <c r="D115" s="73">
        <v>0.3</v>
      </c>
      <c r="E115" s="193"/>
      <c r="F115" s="74">
        <f t="shared" si="9"/>
        <v>0</v>
      </c>
    </row>
    <row r="116" spans="1:6">
      <c r="A116" s="83" t="s">
        <v>68</v>
      </c>
      <c r="B116" s="77" t="s">
        <v>46</v>
      </c>
      <c r="C116" s="72" t="s">
        <v>42</v>
      </c>
      <c r="D116" s="73">
        <v>30</v>
      </c>
      <c r="E116" s="193"/>
      <c r="F116" s="74">
        <f t="shared" si="9"/>
        <v>0</v>
      </c>
    </row>
    <row r="117" spans="1:6">
      <c r="A117" s="83" t="s">
        <v>69</v>
      </c>
      <c r="B117" s="85" t="s">
        <v>48</v>
      </c>
      <c r="C117" s="72" t="s">
        <v>8</v>
      </c>
      <c r="D117" s="73">
        <v>5</v>
      </c>
      <c r="E117" s="194"/>
      <c r="F117" s="74">
        <f t="shared" si="9"/>
        <v>0</v>
      </c>
    </row>
    <row r="118" spans="1:6">
      <c r="A118" s="83" t="s">
        <v>15</v>
      </c>
      <c r="B118" s="85" t="s">
        <v>260</v>
      </c>
      <c r="C118" s="86"/>
      <c r="D118" s="87"/>
      <c r="E118" s="88"/>
      <c r="F118" s="74">
        <f t="shared" ref="F118:F122" si="10">E118*D118</f>
        <v>0</v>
      </c>
    </row>
    <row r="119" spans="1:6">
      <c r="A119" s="83" t="s">
        <v>169</v>
      </c>
      <c r="B119" s="77" t="s">
        <v>49</v>
      </c>
      <c r="C119" s="72" t="s">
        <v>9</v>
      </c>
      <c r="D119" s="73">
        <v>0.1</v>
      </c>
      <c r="E119" s="193"/>
      <c r="F119" s="74">
        <f t="shared" si="10"/>
        <v>0</v>
      </c>
    </row>
    <row r="120" spans="1:6">
      <c r="A120" s="83" t="s">
        <v>170</v>
      </c>
      <c r="B120" s="77" t="s">
        <v>254</v>
      </c>
      <c r="C120" s="72" t="s">
        <v>9</v>
      </c>
      <c r="D120" s="73">
        <v>0.3</v>
      </c>
      <c r="E120" s="193"/>
      <c r="F120" s="74">
        <f t="shared" si="10"/>
        <v>0</v>
      </c>
    </row>
    <row r="121" spans="1:6">
      <c r="A121" s="83" t="s">
        <v>171</v>
      </c>
      <c r="B121" s="77" t="s">
        <v>46</v>
      </c>
      <c r="C121" s="72" t="s">
        <v>42</v>
      </c>
      <c r="D121" s="73">
        <v>30</v>
      </c>
      <c r="E121" s="193"/>
      <c r="F121" s="74">
        <f t="shared" si="10"/>
        <v>0</v>
      </c>
    </row>
    <row r="122" spans="1:6">
      <c r="A122" s="83" t="s">
        <v>172</v>
      </c>
      <c r="B122" s="85" t="s">
        <v>48</v>
      </c>
      <c r="C122" s="72" t="s">
        <v>8</v>
      </c>
      <c r="D122" s="73">
        <v>5</v>
      </c>
      <c r="E122" s="194"/>
      <c r="F122" s="74">
        <f t="shared" si="10"/>
        <v>0</v>
      </c>
    </row>
    <row r="123" spans="1:6" ht="66">
      <c r="A123" s="83" t="s">
        <v>25</v>
      </c>
      <c r="B123" s="85" t="s">
        <v>631</v>
      </c>
      <c r="E123" s="88"/>
      <c r="F123" s="74"/>
    </row>
    <row r="124" spans="1:6">
      <c r="A124" s="83" t="s">
        <v>12</v>
      </c>
      <c r="B124" s="85" t="s">
        <v>633</v>
      </c>
      <c r="C124" s="72" t="s">
        <v>5</v>
      </c>
      <c r="D124" s="73">
        <v>18</v>
      </c>
      <c r="E124" s="194"/>
      <c r="F124" s="74">
        <f t="shared" ref="F124:F125" si="11">E124*D124</f>
        <v>0</v>
      </c>
    </row>
    <row r="125" spans="1:6" ht="33">
      <c r="A125" s="83" t="s">
        <v>37</v>
      </c>
      <c r="B125" s="85" t="s">
        <v>632</v>
      </c>
      <c r="C125" s="72" t="s">
        <v>5</v>
      </c>
      <c r="D125" s="73">
        <v>1</v>
      </c>
      <c r="E125" s="194"/>
      <c r="F125" s="74">
        <f t="shared" si="11"/>
        <v>0</v>
      </c>
    </row>
    <row r="126" spans="1:6" ht="33">
      <c r="A126" s="83" t="s">
        <v>38</v>
      </c>
      <c r="B126" s="85" t="s">
        <v>249</v>
      </c>
      <c r="C126" s="86"/>
      <c r="D126" s="87"/>
      <c r="F126" s="74"/>
    </row>
    <row r="127" spans="1:6">
      <c r="A127" s="83" t="s">
        <v>6</v>
      </c>
      <c r="B127" s="77" t="s">
        <v>27</v>
      </c>
      <c r="C127" s="72" t="s">
        <v>18</v>
      </c>
      <c r="D127" s="73">
        <v>10</v>
      </c>
      <c r="E127" s="193"/>
      <c r="F127" s="74">
        <f t="shared" ref="F127:F129" si="12">E127*D127</f>
        <v>0</v>
      </c>
    </row>
    <row r="128" spans="1:6">
      <c r="A128" s="83" t="s">
        <v>16</v>
      </c>
      <c r="B128" s="77" t="s">
        <v>28</v>
      </c>
      <c r="C128" s="72" t="s">
        <v>18</v>
      </c>
      <c r="D128" s="73">
        <v>20</v>
      </c>
      <c r="E128" s="193"/>
      <c r="F128" s="74">
        <f t="shared" si="12"/>
        <v>0</v>
      </c>
    </row>
    <row r="129" spans="1:6">
      <c r="A129" s="83" t="s">
        <v>168</v>
      </c>
      <c r="B129" s="77" t="s">
        <v>29</v>
      </c>
      <c r="C129" s="72" t="s">
        <v>18</v>
      </c>
      <c r="D129" s="73">
        <v>30</v>
      </c>
      <c r="E129" s="193"/>
      <c r="F129" s="74">
        <f t="shared" si="12"/>
        <v>0</v>
      </c>
    </row>
    <row r="130" spans="1:6">
      <c r="B130" s="81" t="s">
        <v>2</v>
      </c>
      <c r="C130" s="78"/>
      <c r="D130" s="79"/>
      <c r="E130" s="80"/>
      <c r="F130" s="84">
        <f>SUM(F100:F129)</f>
        <v>0</v>
      </c>
    </row>
    <row r="131" spans="1:6">
      <c r="A131" s="83"/>
      <c r="B131" s="94"/>
      <c r="C131" s="95"/>
      <c r="D131" s="96"/>
    </row>
    <row r="132" spans="1:6">
      <c r="A132" s="76" t="s">
        <v>166</v>
      </c>
      <c r="B132" s="81" t="s">
        <v>35</v>
      </c>
    </row>
    <row r="133" spans="1:6" ht="33">
      <c r="A133" s="83" t="s">
        <v>4</v>
      </c>
      <c r="B133" s="77" t="s">
        <v>261</v>
      </c>
    </row>
    <row r="134" spans="1:6" ht="33">
      <c r="A134" s="83"/>
      <c r="B134" s="77" t="s">
        <v>303</v>
      </c>
    </row>
    <row r="135" spans="1:6">
      <c r="A135" s="83" t="s">
        <v>10</v>
      </c>
      <c r="B135" s="77" t="s">
        <v>262</v>
      </c>
    </row>
    <row r="136" spans="1:6">
      <c r="A136" s="83"/>
      <c r="B136" s="77" t="s">
        <v>263</v>
      </c>
    </row>
    <row r="137" spans="1:6" ht="33">
      <c r="A137" s="83" t="s">
        <v>43</v>
      </c>
      <c r="B137" s="77" t="s">
        <v>264</v>
      </c>
      <c r="C137" s="72" t="s">
        <v>8</v>
      </c>
      <c r="D137" s="73">
        <v>100</v>
      </c>
      <c r="E137" s="193"/>
      <c r="F137" s="74">
        <f>E137*D137</f>
        <v>0</v>
      </c>
    </row>
    <row r="138" spans="1:6">
      <c r="A138" s="83" t="s">
        <v>44</v>
      </c>
      <c r="B138" s="77" t="s">
        <v>265</v>
      </c>
      <c r="C138" s="72" t="s">
        <v>8</v>
      </c>
      <c r="D138" s="73">
        <v>1680</v>
      </c>
      <c r="E138" s="193"/>
      <c r="F138" s="74">
        <f>E138*D138</f>
        <v>0</v>
      </c>
    </row>
    <row r="139" spans="1:6">
      <c r="A139" s="83" t="s">
        <v>45</v>
      </c>
      <c r="B139" s="77" t="s">
        <v>305</v>
      </c>
      <c r="C139" s="72" t="s">
        <v>7</v>
      </c>
      <c r="D139" s="73">
        <v>376</v>
      </c>
      <c r="E139" s="193"/>
      <c r="F139" s="74">
        <f>E139*D139</f>
        <v>0</v>
      </c>
    </row>
    <row r="140" spans="1:6">
      <c r="A140" s="83" t="s">
        <v>24</v>
      </c>
      <c r="B140" s="77" t="s">
        <v>266</v>
      </c>
    </row>
    <row r="141" spans="1:6">
      <c r="A141" s="83"/>
      <c r="B141" s="77" t="s">
        <v>267</v>
      </c>
    </row>
    <row r="142" spans="1:6">
      <c r="A142" s="83" t="s">
        <v>50</v>
      </c>
      <c r="B142" s="77" t="s">
        <v>649</v>
      </c>
      <c r="C142" s="72" t="s">
        <v>8</v>
      </c>
      <c r="D142" s="73">
        <v>600</v>
      </c>
      <c r="E142" s="193"/>
      <c r="F142" s="74">
        <f>E142*D142</f>
        <v>0</v>
      </c>
    </row>
    <row r="143" spans="1:6">
      <c r="A143" s="83" t="s">
        <v>51</v>
      </c>
      <c r="B143" s="77" t="s">
        <v>648</v>
      </c>
      <c r="C143" s="72" t="s">
        <v>8</v>
      </c>
      <c r="D143" s="73">
        <v>170</v>
      </c>
      <c r="E143" s="193"/>
      <c r="F143" s="74">
        <f>E143*D143</f>
        <v>0</v>
      </c>
    </row>
    <row r="144" spans="1:6">
      <c r="A144" s="83" t="s">
        <v>11</v>
      </c>
      <c r="B144" s="77" t="s">
        <v>650</v>
      </c>
    </row>
    <row r="145" spans="1:6">
      <c r="A145" s="83" t="s">
        <v>40</v>
      </c>
      <c r="B145" s="77" t="s">
        <v>271</v>
      </c>
      <c r="C145" s="72" t="s">
        <v>8</v>
      </c>
      <c r="D145" s="73">
        <v>61</v>
      </c>
      <c r="E145" s="193"/>
      <c r="F145" s="74">
        <f t="shared" ref="F145:F146" si="13">E145*D145</f>
        <v>0</v>
      </c>
    </row>
    <row r="146" spans="1:6">
      <c r="A146" s="83" t="s">
        <v>41</v>
      </c>
      <c r="B146" s="77" t="s">
        <v>272</v>
      </c>
      <c r="C146" s="72" t="s">
        <v>8</v>
      </c>
      <c r="D146" s="73">
        <v>115</v>
      </c>
      <c r="E146" s="193"/>
      <c r="F146" s="74">
        <f t="shared" si="13"/>
        <v>0</v>
      </c>
    </row>
    <row r="147" spans="1:6">
      <c r="A147" s="83" t="s">
        <v>14</v>
      </c>
      <c r="B147" s="77" t="s">
        <v>312</v>
      </c>
    </row>
    <row r="148" spans="1:6">
      <c r="A148" s="83" t="s">
        <v>65</v>
      </c>
      <c r="B148" s="77" t="s">
        <v>273</v>
      </c>
      <c r="C148" s="72" t="s">
        <v>8</v>
      </c>
      <c r="D148" s="73">
        <v>271</v>
      </c>
      <c r="E148" s="193"/>
      <c r="F148" s="74">
        <f>E148*D148</f>
        <v>0</v>
      </c>
    </row>
    <row r="149" spans="1:6" ht="33">
      <c r="A149" s="83"/>
      <c r="B149" s="94" t="s">
        <v>274</v>
      </c>
    </row>
    <row r="150" spans="1:6">
      <c r="A150" s="83"/>
      <c r="B150" s="77" t="s">
        <v>275</v>
      </c>
    </row>
    <row r="151" spans="1:6">
      <c r="A151" s="75" t="s">
        <v>66</v>
      </c>
      <c r="B151" s="77" t="s">
        <v>276</v>
      </c>
      <c r="C151" s="72" t="s">
        <v>8</v>
      </c>
      <c r="D151" s="73">
        <v>55</v>
      </c>
      <c r="E151" s="193"/>
      <c r="F151" s="74">
        <f>E151*D151</f>
        <v>0</v>
      </c>
    </row>
    <row r="152" spans="1:6" ht="33">
      <c r="A152" s="83"/>
      <c r="B152" s="94" t="s">
        <v>274</v>
      </c>
    </row>
    <row r="153" spans="1:6">
      <c r="A153" s="83"/>
      <c r="B153" s="77" t="s">
        <v>275</v>
      </c>
    </row>
    <row r="154" spans="1:6">
      <c r="A154" s="83" t="s">
        <v>68</v>
      </c>
      <c r="B154" s="77" t="s">
        <v>277</v>
      </c>
      <c r="C154" s="72" t="s">
        <v>8</v>
      </c>
      <c r="D154" s="73">
        <v>51</v>
      </c>
      <c r="E154" s="193"/>
      <c r="F154" s="74">
        <f>E154*D154</f>
        <v>0</v>
      </c>
    </row>
    <row r="155" spans="1:6" ht="33">
      <c r="A155" s="83"/>
      <c r="B155" s="94" t="s">
        <v>278</v>
      </c>
    </row>
    <row r="156" spans="1:6">
      <c r="A156" s="83"/>
      <c r="B156" s="77" t="s">
        <v>275</v>
      </c>
    </row>
    <row r="157" spans="1:6">
      <c r="A157" s="83" t="s">
        <v>15</v>
      </c>
      <c r="B157" s="77" t="s">
        <v>282</v>
      </c>
      <c r="C157" s="72" t="s">
        <v>8</v>
      </c>
      <c r="D157" s="73">
        <v>45</v>
      </c>
      <c r="E157" s="193"/>
      <c r="F157" s="74">
        <f>E157*D157</f>
        <v>0</v>
      </c>
    </row>
    <row r="158" spans="1:6">
      <c r="A158" s="83" t="s">
        <v>169</v>
      </c>
      <c r="B158" s="77" t="s">
        <v>281</v>
      </c>
      <c r="F158" s="74"/>
    </row>
    <row r="159" spans="1:6">
      <c r="A159" s="83"/>
      <c r="B159" s="94" t="s">
        <v>279</v>
      </c>
    </row>
    <row r="160" spans="1:6" ht="66">
      <c r="A160" s="83"/>
      <c r="B160" s="94" t="s">
        <v>280</v>
      </c>
    </row>
    <row r="161" spans="1:7">
      <c r="A161" s="83" t="s">
        <v>170</v>
      </c>
      <c r="B161" s="77" t="s">
        <v>283</v>
      </c>
      <c r="C161" s="72" t="s">
        <v>8</v>
      </c>
      <c r="D161" s="73">
        <v>32</v>
      </c>
      <c r="E161" s="193"/>
      <c r="F161" s="74">
        <f>E161*D161</f>
        <v>0</v>
      </c>
    </row>
    <row r="162" spans="1:7">
      <c r="A162" s="83"/>
      <c r="B162" s="94" t="s">
        <v>279</v>
      </c>
    </row>
    <row r="163" spans="1:7" ht="66">
      <c r="A163" s="83"/>
      <c r="B163" s="94" t="s">
        <v>284</v>
      </c>
    </row>
    <row r="164" spans="1:7">
      <c r="A164" s="83" t="s">
        <v>171</v>
      </c>
      <c r="B164" s="77" t="s">
        <v>285</v>
      </c>
      <c r="C164" s="72" t="s">
        <v>8</v>
      </c>
      <c r="D164" s="73">
        <v>81</v>
      </c>
      <c r="E164" s="193"/>
      <c r="F164" s="74">
        <f>E164*D164</f>
        <v>0</v>
      </c>
    </row>
    <row r="165" spans="1:7">
      <c r="A165" s="83"/>
      <c r="B165" s="94" t="s">
        <v>279</v>
      </c>
    </row>
    <row r="166" spans="1:7" ht="66">
      <c r="A166" s="83"/>
      <c r="B166" s="94" t="s">
        <v>284</v>
      </c>
    </row>
    <row r="167" spans="1:7" ht="33">
      <c r="A167" s="83" t="s">
        <v>25</v>
      </c>
      <c r="B167" s="77" t="s">
        <v>296</v>
      </c>
    </row>
    <row r="168" spans="1:7">
      <c r="A168" s="83" t="s">
        <v>12</v>
      </c>
      <c r="B168" s="77" t="s">
        <v>286</v>
      </c>
      <c r="C168" s="72" t="s">
        <v>7</v>
      </c>
      <c r="D168" s="73">
        <v>643</v>
      </c>
      <c r="E168" s="193"/>
      <c r="F168" s="74">
        <f>E168*D168</f>
        <v>0</v>
      </c>
    </row>
    <row r="169" spans="1:7" ht="49.5">
      <c r="A169" s="83"/>
      <c r="B169" s="94" t="s">
        <v>287</v>
      </c>
    </row>
    <row r="170" spans="1:7">
      <c r="A170" s="83" t="s">
        <v>37</v>
      </c>
      <c r="B170" s="77" t="s">
        <v>288</v>
      </c>
    </row>
    <row r="171" spans="1:7" ht="49.5">
      <c r="A171" s="83" t="s">
        <v>289</v>
      </c>
      <c r="B171" s="77" t="s">
        <v>293</v>
      </c>
      <c r="C171" s="72" t="s">
        <v>7</v>
      </c>
      <c r="D171" s="73">
        <v>49</v>
      </c>
      <c r="E171" s="193"/>
      <c r="F171" s="74">
        <f>E171*D171</f>
        <v>0</v>
      </c>
      <c r="G171" s="82"/>
    </row>
    <row r="172" spans="1:7" ht="49.5">
      <c r="A172" s="83" t="s">
        <v>291</v>
      </c>
      <c r="B172" s="77" t="s">
        <v>292</v>
      </c>
      <c r="C172" s="72" t="s">
        <v>7</v>
      </c>
      <c r="D172" s="73">
        <v>26</v>
      </c>
      <c r="E172" s="193"/>
      <c r="F172" s="74">
        <f>E172*D172</f>
        <v>0</v>
      </c>
      <c r="G172" s="82"/>
    </row>
    <row r="173" spans="1:7">
      <c r="A173" s="83" t="s">
        <v>13</v>
      </c>
      <c r="B173" s="77" t="s">
        <v>295</v>
      </c>
      <c r="C173" s="72" t="s">
        <v>7</v>
      </c>
      <c r="D173" s="73">
        <v>48</v>
      </c>
      <c r="E173" s="193"/>
      <c r="F173" s="74">
        <f>E173*D173</f>
        <v>0</v>
      </c>
      <c r="G173" s="82"/>
    </row>
    <row r="174" spans="1:7">
      <c r="A174" s="83"/>
      <c r="B174" s="94" t="s">
        <v>297</v>
      </c>
      <c r="F174" s="74"/>
      <c r="G174" s="82"/>
    </row>
    <row r="175" spans="1:7" ht="66">
      <c r="A175" s="83"/>
      <c r="B175" s="94" t="s">
        <v>294</v>
      </c>
      <c r="F175" s="74"/>
      <c r="G175" s="82"/>
    </row>
    <row r="176" spans="1:7">
      <c r="B176" s="81" t="s">
        <v>39</v>
      </c>
      <c r="C176" s="78"/>
      <c r="D176" s="79"/>
      <c r="E176" s="80"/>
      <c r="F176" s="84">
        <f>SUM(F133:F175)</f>
        <v>0</v>
      </c>
    </row>
    <row r="177" spans="1:6">
      <c r="A177" s="83"/>
    </row>
    <row r="178" spans="1:6">
      <c r="A178" s="76" t="s">
        <v>74</v>
      </c>
      <c r="B178" s="81" t="s">
        <v>304</v>
      </c>
    </row>
    <row r="179" spans="1:6" ht="33">
      <c r="A179" s="83" t="s">
        <v>53</v>
      </c>
      <c r="B179" s="77" t="s">
        <v>306</v>
      </c>
    </row>
    <row r="180" spans="1:6" ht="49.5">
      <c r="A180" s="83"/>
      <c r="B180" s="77" t="s">
        <v>544</v>
      </c>
    </row>
    <row r="181" spans="1:6">
      <c r="A181" s="83" t="s">
        <v>10</v>
      </c>
      <c r="B181" s="77" t="s">
        <v>307</v>
      </c>
      <c r="C181" s="72" t="s">
        <v>7</v>
      </c>
      <c r="D181" s="73">
        <v>43</v>
      </c>
      <c r="E181" s="193"/>
      <c r="F181" s="74">
        <f>E181*D181</f>
        <v>0</v>
      </c>
    </row>
    <row r="182" spans="1:6">
      <c r="A182" s="83" t="s">
        <v>24</v>
      </c>
      <c r="B182" s="77" t="s">
        <v>548</v>
      </c>
      <c r="C182" s="72" t="s">
        <v>3</v>
      </c>
      <c r="D182" s="73">
        <v>2</v>
      </c>
      <c r="E182" s="193"/>
      <c r="F182" s="74">
        <f>E182*D182</f>
        <v>0</v>
      </c>
    </row>
    <row r="183" spans="1:6">
      <c r="A183" s="83" t="s">
        <v>11</v>
      </c>
      <c r="B183" s="77" t="s">
        <v>308</v>
      </c>
      <c r="C183" s="72" t="s">
        <v>3</v>
      </c>
      <c r="D183" s="73">
        <v>4</v>
      </c>
      <c r="E183" s="193"/>
      <c r="F183" s="74">
        <f>E183*D183</f>
        <v>0</v>
      </c>
    </row>
    <row r="184" spans="1:6" ht="66">
      <c r="A184" s="83" t="s">
        <v>25</v>
      </c>
      <c r="B184" s="77" t="s">
        <v>634</v>
      </c>
      <c r="C184" s="72" t="s">
        <v>7</v>
      </c>
      <c r="D184" s="73">
        <v>120</v>
      </c>
      <c r="E184" s="193"/>
      <c r="F184" s="74">
        <f>E184*D184</f>
        <v>0</v>
      </c>
    </row>
    <row r="185" spans="1:6">
      <c r="B185" s="81" t="s">
        <v>309</v>
      </c>
      <c r="C185" s="78"/>
      <c r="D185" s="79"/>
      <c r="E185" s="80"/>
      <c r="F185" s="84">
        <f>SUM(F179:F183)</f>
        <v>0</v>
      </c>
    </row>
  </sheetData>
  <sheetProtection algorithmName="SHA-512" hashValue="QbCHVh8FUXt2dR+Tnw+2Cidx9+DRLTGWP6AG0OdkNuDJoLKpz2FhpcoLx13LuO35vJkxzIXzbcB+XhFgNnpGAQ==" saltValue="ntS3iOlOmSG091rHHJCiDA==" spinCount="100000" sheet="1" objects="1" scenarios="1" selectLockedCells="1"/>
  <pageMargins left="0.98425196850393704" right="0.39370078740157483" top="0.9055118110236221" bottom="0.74803149606299213" header="0.39370078740157483" footer="0.51181102362204722"/>
  <pageSetup paperSize="9" scale="75" firstPageNumber="0" fitToHeight="0" orientation="portrait" r:id="rId1"/>
  <headerFooter scaleWithDoc="0" alignWithMargins="0">
    <oddHeader>&amp;L&amp;A&amp;CIgrišče - park Tivoli&amp;RLUZ, d.d.</oddHeader>
    <oddFooter>&amp;R&amp;P/&amp;N</oddFooter>
  </headerFooter>
  <rowBreaks count="4" manualBreakCount="4">
    <brk id="41" max="5" man="1"/>
    <brk id="80" max="5" man="1"/>
    <brk id="125" max="5" man="1"/>
    <brk id="163"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9"/>
  <sheetViews>
    <sheetView showZeros="0" view="pageBreakPreview" topLeftCell="A103" zoomScaleNormal="100" zoomScaleSheetLayoutView="100" zoomScalePageLayoutView="85" workbookViewId="0">
      <selection activeCell="E116" sqref="E116:E117"/>
    </sheetView>
  </sheetViews>
  <sheetFormatPr defaultColWidth="9" defaultRowHeight="16.5"/>
  <cols>
    <col min="1" max="1" width="4.25" style="76" bestFit="1" customWidth="1"/>
    <col min="2" max="2" width="66.25" style="77" customWidth="1"/>
    <col min="3" max="3" width="6.125" style="72" bestFit="1" customWidth="1"/>
    <col min="4" max="4" width="7.875" style="171" bestFit="1" customWidth="1"/>
    <col min="5" max="5" width="11" style="82" customWidth="1"/>
    <col min="6" max="6" width="11.625" style="176" bestFit="1" customWidth="1"/>
    <col min="7" max="7" width="9" style="75"/>
    <col min="8" max="9" width="1.375" style="75" bestFit="1" customWidth="1"/>
    <col min="10" max="16384" width="9" style="75"/>
  </cols>
  <sheetData>
    <row r="1" spans="1:6" ht="25.5" customHeight="1">
      <c r="A1" s="70"/>
      <c r="B1" s="118" t="s">
        <v>315</v>
      </c>
    </row>
    <row r="2" spans="1:6">
      <c r="A2" s="70"/>
      <c r="B2" s="71"/>
    </row>
    <row r="3" spans="1:6">
      <c r="B3" s="77" t="s">
        <v>316</v>
      </c>
      <c r="C3" s="78" t="s">
        <v>317</v>
      </c>
      <c r="D3" s="172" t="s">
        <v>318</v>
      </c>
      <c r="E3" s="78" t="s">
        <v>319</v>
      </c>
      <c r="F3" s="176" t="s">
        <v>320</v>
      </c>
    </row>
    <row r="4" spans="1:6">
      <c r="C4" s="78"/>
      <c r="D4" s="172"/>
      <c r="E4" s="80"/>
    </row>
    <row r="5" spans="1:6">
      <c r="A5" s="76" t="s">
        <v>53</v>
      </c>
      <c r="B5" s="77" t="s">
        <v>321</v>
      </c>
      <c r="C5" s="78"/>
      <c r="D5" s="172"/>
      <c r="E5" s="80"/>
    </row>
    <row r="6" spans="1:6" ht="33">
      <c r="A6" s="76" t="s">
        <v>322</v>
      </c>
      <c r="B6" s="81" t="s">
        <v>323</v>
      </c>
      <c r="C6" s="78" t="s">
        <v>5</v>
      </c>
      <c r="D6" s="172">
        <v>2</v>
      </c>
      <c r="E6" s="193"/>
      <c r="F6" s="177">
        <f>D6*E6</f>
        <v>0</v>
      </c>
    </row>
    <row r="7" spans="1:6">
      <c r="B7" s="77" t="s">
        <v>324</v>
      </c>
      <c r="C7" s="72" t="s">
        <v>9</v>
      </c>
      <c r="D7" s="171">
        <f>D6*(1.2*1.2*0.9)</f>
        <v>2.5920000000000001</v>
      </c>
      <c r="E7" s="193"/>
      <c r="F7" s="177">
        <f>D7*E7</f>
        <v>0</v>
      </c>
    </row>
    <row r="8" spans="1:6" ht="33">
      <c r="B8" s="77" t="s">
        <v>325</v>
      </c>
      <c r="C8" s="72" t="s">
        <v>9</v>
      </c>
      <c r="D8" s="171">
        <f>D6*(1.2*1.2*0.9)</f>
        <v>2.5920000000000001</v>
      </c>
      <c r="E8" s="193"/>
      <c r="F8" s="177">
        <f>D8*E8</f>
        <v>0</v>
      </c>
    </row>
    <row r="9" spans="1:6" ht="49.5">
      <c r="B9" s="77" t="s">
        <v>326</v>
      </c>
      <c r="C9" s="72" t="s">
        <v>5</v>
      </c>
      <c r="D9" s="171">
        <f>D6*3</f>
        <v>6</v>
      </c>
      <c r="E9" s="193"/>
      <c r="F9" s="177">
        <f>D9*E9</f>
        <v>0</v>
      </c>
    </row>
    <row r="10" spans="1:6" ht="33">
      <c r="B10" s="77" t="s">
        <v>327</v>
      </c>
      <c r="C10" s="72" t="s">
        <v>5</v>
      </c>
      <c r="D10" s="171">
        <f>D6</f>
        <v>2</v>
      </c>
      <c r="E10" s="193"/>
      <c r="F10" s="177">
        <f>D10*E10</f>
        <v>0</v>
      </c>
    </row>
    <row r="11" spans="1:6">
      <c r="A11" s="83"/>
      <c r="F11" s="177"/>
    </row>
    <row r="12" spans="1:6" ht="33">
      <c r="A12" s="83" t="s">
        <v>328</v>
      </c>
      <c r="B12" s="81" t="s">
        <v>329</v>
      </c>
      <c r="C12" s="72" t="s">
        <v>5</v>
      </c>
      <c r="D12" s="172">
        <v>9</v>
      </c>
      <c r="E12" s="193"/>
      <c r="F12" s="177">
        <f>D12*E12</f>
        <v>0</v>
      </c>
    </row>
    <row r="13" spans="1:6">
      <c r="A13" s="83"/>
      <c r="B13" s="77" t="s">
        <v>324</v>
      </c>
      <c r="C13" s="72" t="s">
        <v>9</v>
      </c>
      <c r="D13" s="171">
        <f>D12*(1.2*1.2*0.9)</f>
        <v>11.664</v>
      </c>
      <c r="E13" s="193"/>
      <c r="F13" s="177">
        <f>D13*E13</f>
        <v>0</v>
      </c>
    </row>
    <row r="14" spans="1:6" ht="33">
      <c r="A14" s="83"/>
      <c r="B14" s="77" t="s">
        <v>325</v>
      </c>
      <c r="C14" s="72" t="s">
        <v>9</v>
      </c>
      <c r="D14" s="171">
        <f>D12*(1.2*1.2*0.9)</f>
        <v>11.664</v>
      </c>
      <c r="E14" s="193"/>
      <c r="F14" s="177">
        <f>D14*E14</f>
        <v>0</v>
      </c>
    </row>
    <row r="15" spans="1:6" ht="49.5">
      <c r="A15" s="83"/>
      <c r="B15" s="77" t="s">
        <v>326</v>
      </c>
      <c r="C15" s="72" t="s">
        <v>5</v>
      </c>
      <c r="D15" s="171">
        <f>D12*3</f>
        <v>27</v>
      </c>
      <c r="E15" s="193"/>
      <c r="F15" s="177">
        <f>D15*E15</f>
        <v>0</v>
      </c>
    </row>
    <row r="16" spans="1:6" ht="33">
      <c r="A16" s="83"/>
      <c r="B16" s="77" t="s">
        <v>327</v>
      </c>
      <c r="C16" s="72" t="s">
        <v>5</v>
      </c>
      <c r="D16" s="171">
        <f>D12</f>
        <v>9</v>
      </c>
      <c r="E16" s="193"/>
      <c r="F16" s="177">
        <f>D16*E16</f>
        <v>0</v>
      </c>
    </row>
    <row r="17" spans="1:6">
      <c r="A17" s="83"/>
    </row>
    <row r="18" spans="1:6" ht="33">
      <c r="A18" s="83" t="s">
        <v>330</v>
      </c>
      <c r="B18" s="81" t="s">
        <v>332</v>
      </c>
      <c r="C18" s="72" t="s">
        <v>5</v>
      </c>
      <c r="D18" s="172">
        <v>2</v>
      </c>
      <c r="E18" s="193"/>
      <c r="F18" s="177">
        <f>D18*E18</f>
        <v>0</v>
      </c>
    </row>
    <row r="19" spans="1:6">
      <c r="A19" s="83"/>
      <c r="B19" s="77" t="s">
        <v>324</v>
      </c>
      <c r="C19" s="72" t="s">
        <v>9</v>
      </c>
      <c r="D19" s="171">
        <f>D18*(1.2*1.2*0.9)</f>
        <v>2.5920000000000001</v>
      </c>
      <c r="E19" s="193"/>
      <c r="F19" s="177">
        <f>D19*E19</f>
        <v>0</v>
      </c>
    </row>
    <row r="20" spans="1:6" ht="33">
      <c r="A20" s="83"/>
      <c r="B20" s="77" t="s">
        <v>325</v>
      </c>
      <c r="C20" s="72" t="s">
        <v>9</v>
      </c>
      <c r="D20" s="171">
        <f>D18*(1.2*1.2*0.9)</f>
        <v>2.5920000000000001</v>
      </c>
      <c r="E20" s="193"/>
      <c r="F20" s="177">
        <f>D20*E20</f>
        <v>0</v>
      </c>
    </row>
    <row r="21" spans="1:6" ht="49.5">
      <c r="A21" s="83"/>
      <c r="B21" s="77" t="s">
        <v>326</v>
      </c>
      <c r="C21" s="72" t="s">
        <v>5</v>
      </c>
      <c r="D21" s="171">
        <f>D18*3</f>
        <v>6</v>
      </c>
      <c r="E21" s="193"/>
      <c r="F21" s="177">
        <f>D21*E21</f>
        <v>0</v>
      </c>
    </row>
    <row r="22" spans="1:6" ht="33">
      <c r="A22" s="83"/>
      <c r="B22" s="77" t="s">
        <v>327</v>
      </c>
      <c r="C22" s="72" t="s">
        <v>5</v>
      </c>
      <c r="D22" s="171">
        <f>D18</f>
        <v>2</v>
      </c>
      <c r="E22" s="193"/>
      <c r="F22" s="177">
        <f>D22*E22</f>
        <v>0</v>
      </c>
    </row>
    <row r="23" spans="1:6">
      <c r="A23" s="83"/>
      <c r="F23" s="177"/>
    </row>
    <row r="24" spans="1:6" ht="33">
      <c r="A24" s="83" t="s">
        <v>331</v>
      </c>
      <c r="B24" s="81" t="s">
        <v>334</v>
      </c>
      <c r="C24" s="72" t="s">
        <v>5</v>
      </c>
      <c r="D24" s="172">
        <v>3</v>
      </c>
      <c r="E24" s="193"/>
      <c r="F24" s="177">
        <f>D24*E24</f>
        <v>0</v>
      </c>
    </row>
    <row r="25" spans="1:6">
      <c r="A25" s="83"/>
      <c r="B25" s="77" t="s">
        <v>324</v>
      </c>
      <c r="C25" s="72" t="s">
        <v>9</v>
      </c>
      <c r="D25" s="171">
        <f>D24*(1.2*1.2*0.9)</f>
        <v>3.8879999999999999</v>
      </c>
      <c r="E25" s="193"/>
      <c r="F25" s="177">
        <f>D25*E25</f>
        <v>0</v>
      </c>
    </row>
    <row r="26" spans="1:6" ht="33">
      <c r="A26" s="83"/>
      <c r="B26" s="77" t="s">
        <v>325</v>
      </c>
      <c r="C26" s="72" t="s">
        <v>9</v>
      </c>
      <c r="D26" s="171">
        <f>D24*(1.2*1.2*0.9)</f>
        <v>3.8879999999999999</v>
      </c>
      <c r="E26" s="193"/>
      <c r="F26" s="177">
        <f>D26*E26</f>
        <v>0</v>
      </c>
    </row>
    <row r="27" spans="1:6" ht="49.5">
      <c r="A27" s="83"/>
      <c r="B27" s="77" t="s">
        <v>326</v>
      </c>
      <c r="C27" s="72" t="s">
        <v>5</v>
      </c>
      <c r="D27" s="171">
        <f>D24*3</f>
        <v>9</v>
      </c>
      <c r="E27" s="193"/>
      <c r="F27" s="177">
        <f>D27*E27</f>
        <v>0</v>
      </c>
    </row>
    <row r="28" spans="1:6" ht="33">
      <c r="A28" s="83"/>
      <c r="B28" s="77" t="s">
        <v>327</v>
      </c>
      <c r="C28" s="72" t="s">
        <v>5</v>
      </c>
      <c r="D28" s="171">
        <f>D24</f>
        <v>3</v>
      </c>
      <c r="E28" s="193"/>
      <c r="F28" s="177">
        <f>D28*E28</f>
        <v>0</v>
      </c>
    </row>
    <row r="29" spans="1:6">
      <c r="A29" s="83"/>
      <c r="F29" s="177"/>
    </row>
    <row r="30" spans="1:6" ht="33">
      <c r="A30" s="83" t="s">
        <v>333</v>
      </c>
      <c r="B30" s="81" t="s">
        <v>336</v>
      </c>
      <c r="C30" s="72" t="s">
        <v>5</v>
      </c>
      <c r="D30" s="172">
        <v>1</v>
      </c>
      <c r="E30" s="193"/>
      <c r="F30" s="177">
        <f>D30*E30</f>
        <v>0</v>
      </c>
    </row>
    <row r="31" spans="1:6">
      <c r="A31" s="83"/>
      <c r="B31" s="77" t="s">
        <v>324</v>
      </c>
      <c r="C31" s="72" t="s">
        <v>9</v>
      </c>
      <c r="D31" s="171">
        <f>D30*(1.2*1.2*0.9)</f>
        <v>1.296</v>
      </c>
      <c r="E31" s="193"/>
      <c r="F31" s="177">
        <f>D31*E31</f>
        <v>0</v>
      </c>
    </row>
    <row r="32" spans="1:6" ht="33">
      <c r="A32" s="83"/>
      <c r="B32" s="77" t="s">
        <v>325</v>
      </c>
      <c r="C32" s="72" t="s">
        <v>9</v>
      </c>
      <c r="D32" s="171">
        <f>D30*(1.2*1.2*0.9)</f>
        <v>1.296</v>
      </c>
      <c r="E32" s="193"/>
      <c r="F32" s="177">
        <f>D32*E32</f>
        <v>0</v>
      </c>
    </row>
    <row r="33" spans="1:6" ht="49.5">
      <c r="A33" s="83"/>
      <c r="B33" s="77" t="s">
        <v>326</v>
      </c>
      <c r="C33" s="72" t="s">
        <v>5</v>
      </c>
      <c r="D33" s="171">
        <f>D30*3</f>
        <v>3</v>
      </c>
      <c r="E33" s="193"/>
      <c r="F33" s="177">
        <f>D33*E33</f>
        <v>0</v>
      </c>
    </row>
    <row r="34" spans="1:6" ht="33">
      <c r="A34" s="83"/>
      <c r="B34" s="77" t="s">
        <v>327</v>
      </c>
      <c r="C34" s="72" t="s">
        <v>5</v>
      </c>
      <c r="D34" s="171">
        <f>D30</f>
        <v>1</v>
      </c>
      <c r="E34" s="193"/>
      <c r="F34" s="177">
        <f>D34*E34</f>
        <v>0</v>
      </c>
    </row>
    <row r="35" spans="1:6">
      <c r="A35" s="83"/>
      <c r="F35" s="177"/>
    </row>
    <row r="36" spans="1:6" ht="33">
      <c r="A36" s="83" t="s">
        <v>335</v>
      </c>
      <c r="B36" s="81" t="s">
        <v>338</v>
      </c>
      <c r="C36" s="72" t="s">
        <v>5</v>
      </c>
      <c r="D36" s="172">
        <v>1</v>
      </c>
      <c r="E36" s="193"/>
      <c r="F36" s="177">
        <f>D36*E36</f>
        <v>0</v>
      </c>
    </row>
    <row r="37" spans="1:6">
      <c r="A37" s="83"/>
      <c r="B37" s="77" t="s">
        <v>324</v>
      </c>
      <c r="C37" s="72" t="s">
        <v>9</v>
      </c>
      <c r="D37" s="171">
        <f>D36*(1.2*1.2*0.9)</f>
        <v>1.296</v>
      </c>
      <c r="E37" s="193"/>
      <c r="F37" s="177">
        <f>D37*E37</f>
        <v>0</v>
      </c>
    </row>
    <row r="38" spans="1:6" ht="33">
      <c r="A38" s="83"/>
      <c r="B38" s="77" t="s">
        <v>325</v>
      </c>
      <c r="C38" s="72" t="s">
        <v>9</v>
      </c>
      <c r="D38" s="171">
        <f>D36*(1.2*1.2*0.9)</f>
        <v>1.296</v>
      </c>
      <c r="E38" s="193"/>
      <c r="F38" s="177">
        <f>D38*E38</f>
        <v>0</v>
      </c>
    </row>
    <row r="39" spans="1:6" ht="49.5">
      <c r="A39" s="83"/>
      <c r="B39" s="77" t="s">
        <v>326</v>
      </c>
      <c r="C39" s="72" t="s">
        <v>5</v>
      </c>
      <c r="D39" s="171">
        <f>D36*3</f>
        <v>3</v>
      </c>
      <c r="E39" s="193"/>
      <c r="F39" s="177">
        <f>D39*E39</f>
        <v>0</v>
      </c>
    </row>
    <row r="40" spans="1:6" ht="33">
      <c r="A40" s="83"/>
      <c r="B40" s="77" t="s">
        <v>327</v>
      </c>
      <c r="C40" s="72" t="s">
        <v>5</v>
      </c>
      <c r="D40" s="171">
        <f>D36</f>
        <v>1</v>
      </c>
      <c r="E40" s="193"/>
      <c r="F40" s="177">
        <f>D40*E40</f>
        <v>0</v>
      </c>
    </row>
    <row r="41" spans="1:6">
      <c r="A41" s="83"/>
      <c r="F41" s="177"/>
    </row>
    <row r="42" spans="1:6" ht="33">
      <c r="A42" s="83" t="s">
        <v>337</v>
      </c>
      <c r="B42" s="81" t="s">
        <v>340</v>
      </c>
      <c r="C42" s="72" t="s">
        <v>5</v>
      </c>
      <c r="D42" s="172">
        <v>1</v>
      </c>
      <c r="E42" s="193"/>
      <c r="F42" s="177">
        <f>D42*E42</f>
        <v>0</v>
      </c>
    </row>
    <row r="43" spans="1:6">
      <c r="A43" s="83"/>
      <c r="B43" s="77" t="s">
        <v>324</v>
      </c>
      <c r="C43" s="72" t="s">
        <v>9</v>
      </c>
      <c r="D43" s="171">
        <f>D42*(1.2*1.2*0.9)</f>
        <v>1.296</v>
      </c>
      <c r="E43" s="193"/>
      <c r="F43" s="177">
        <f>D43*E43</f>
        <v>0</v>
      </c>
    </row>
    <row r="44" spans="1:6" ht="33">
      <c r="B44" s="77" t="s">
        <v>325</v>
      </c>
      <c r="C44" s="72" t="s">
        <v>9</v>
      </c>
      <c r="D44" s="171">
        <f>D42*(1.2*1.2*0.9)</f>
        <v>1.296</v>
      </c>
      <c r="E44" s="193"/>
      <c r="F44" s="177">
        <f>D44*E44</f>
        <v>0</v>
      </c>
    </row>
    <row r="45" spans="1:6" ht="49.5">
      <c r="A45" s="83"/>
      <c r="B45" s="85" t="s">
        <v>326</v>
      </c>
      <c r="C45" s="86" t="s">
        <v>5</v>
      </c>
      <c r="D45" s="173">
        <f>D42*3</f>
        <v>3</v>
      </c>
      <c r="E45" s="194"/>
      <c r="F45" s="177">
        <f>D45*E45</f>
        <v>0</v>
      </c>
    </row>
    <row r="46" spans="1:6" ht="33">
      <c r="B46" s="77" t="s">
        <v>327</v>
      </c>
      <c r="C46" s="72" t="s">
        <v>5</v>
      </c>
      <c r="D46" s="171">
        <f>D42</f>
        <v>1</v>
      </c>
      <c r="E46" s="193"/>
      <c r="F46" s="177">
        <f>D46*E46</f>
        <v>0</v>
      </c>
    </row>
    <row r="47" spans="1:6">
      <c r="A47" s="83"/>
    </row>
    <row r="48" spans="1:6" ht="33">
      <c r="A48" s="83" t="s">
        <v>339</v>
      </c>
      <c r="B48" s="81" t="s">
        <v>652</v>
      </c>
      <c r="C48" s="72" t="s">
        <v>5</v>
      </c>
      <c r="D48" s="172">
        <v>4</v>
      </c>
      <c r="E48" s="193"/>
      <c r="F48" s="177">
        <f>D48*E48</f>
        <v>0</v>
      </c>
    </row>
    <row r="49" spans="1:6">
      <c r="A49" s="83"/>
      <c r="B49" s="77" t="s">
        <v>324</v>
      </c>
      <c r="C49" s="72" t="s">
        <v>9</v>
      </c>
      <c r="D49" s="171">
        <f>D48*(1.2*1.2*0.9)</f>
        <v>5.1840000000000002</v>
      </c>
      <c r="E49" s="193"/>
      <c r="F49" s="177">
        <f>D49*E49</f>
        <v>0</v>
      </c>
    </row>
    <row r="50" spans="1:6" ht="33">
      <c r="A50" s="83"/>
      <c r="B50" s="77" t="s">
        <v>325</v>
      </c>
      <c r="C50" s="72" t="s">
        <v>9</v>
      </c>
      <c r="D50" s="171">
        <f>D48*(1.2*1.2*0.9)</f>
        <v>5.1840000000000002</v>
      </c>
      <c r="E50" s="193"/>
      <c r="F50" s="177">
        <f>D50*E50</f>
        <v>0</v>
      </c>
    </row>
    <row r="51" spans="1:6" ht="49.5">
      <c r="A51" s="83"/>
      <c r="B51" s="77" t="s">
        <v>326</v>
      </c>
      <c r="C51" s="72" t="s">
        <v>5</v>
      </c>
      <c r="D51" s="171">
        <f>D48*3</f>
        <v>12</v>
      </c>
      <c r="E51" s="193"/>
      <c r="F51" s="177">
        <f>D51*E51</f>
        <v>0</v>
      </c>
    </row>
    <row r="52" spans="1:6" ht="33">
      <c r="A52" s="83"/>
      <c r="B52" s="77" t="s">
        <v>327</v>
      </c>
      <c r="C52" s="72" t="s">
        <v>5</v>
      </c>
      <c r="D52" s="171">
        <f>D48</f>
        <v>4</v>
      </c>
      <c r="E52" s="193"/>
      <c r="F52" s="177">
        <f>D52*E52</f>
        <v>0</v>
      </c>
    </row>
    <row r="53" spans="1:6">
      <c r="A53" s="83"/>
      <c r="F53" s="177"/>
    </row>
    <row r="54" spans="1:6">
      <c r="A54" s="83" t="s">
        <v>25</v>
      </c>
      <c r="B54" s="77" t="s">
        <v>341</v>
      </c>
      <c r="F54" s="177"/>
    </row>
    <row r="55" spans="1:6" ht="33">
      <c r="A55" s="83" t="s">
        <v>342</v>
      </c>
      <c r="B55" s="89" t="s">
        <v>343</v>
      </c>
      <c r="C55" s="86" t="s">
        <v>5</v>
      </c>
      <c r="D55" s="174">
        <v>27</v>
      </c>
      <c r="E55" s="194"/>
      <c r="F55" s="177">
        <f>D55*E55</f>
        <v>0</v>
      </c>
    </row>
    <row r="56" spans="1:6">
      <c r="A56" s="83"/>
      <c r="B56" s="85" t="s">
        <v>344</v>
      </c>
      <c r="C56" s="86" t="s">
        <v>9</v>
      </c>
      <c r="D56" s="173">
        <f>D55*(0.4*0.4*0.5)</f>
        <v>2.1600000000000006</v>
      </c>
      <c r="E56" s="194"/>
      <c r="F56" s="177">
        <f>D56*E56</f>
        <v>0</v>
      </c>
    </row>
    <row r="57" spans="1:6" ht="33">
      <c r="A57" s="83"/>
      <c r="B57" s="85" t="s">
        <v>325</v>
      </c>
      <c r="C57" s="86" t="s">
        <v>9</v>
      </c>
      <c r="D57" s="173">
        <f>D56</f>
        <v>2.1600000000000006</v>
      </c>
      <c r="E57" s="194"/>
      <c r="F57" s="177">
        <f>D57*E57</f>
        <v>0</v>
      </c>
    </row>
    <row r="58" spans="1:6">
      <c r="A58" s="83"/>
      <c r="B58" s="85" t="s">
        <v>345</v>
      </c>
      <c r="C58" s="86" t="s">
        <v>5</v>
      </c>
      <c r="D58" s="173">
        <f>SUM(D55:D55)</f>
        <v>27</v>
      </c>
      <c r="E58" s="194"/>
      <c r="F58" s="177">
        <f>D58*E58</f>
        <v>0</v>
      </c>
    </row>
    <row r="59" spans="1:6">
      <c r="A59" s="83"/>
      <c r="B59" s="85"/>
      <c r="C59" s="86"/>
      <c r="D59" s="173"/>
      <c r="E59" s="88"/>
      <c r="F59" s="177"/>
    </row>
    <row r="60" spans="1:6" ht="33">
      <c r="A60" s="83" t="s">
        <v>346</v>
      </c>
      <c r="B60" s="89" t="s">
        <v>636</v>
      </c>
      <c r="C60" s="86" t="s">
        <v>5</v>
      </c>
      <c r="D60" s="174">
        <v>225</v>
      </c>
      <c r="E60" s="194"/>
      <c r="F60" s="177">
        <f>D60*E60</f>
        <v>0</v>
      </c>
    </row>
    <row r="61" spans="1:6">
      <c r="A61" s="83"/>
      <c r="B61" s="85" t="s">
        <v>344</v>
      </c>
      <c r="C61" s="86" t="s">
        <v>9</v>
      </c>
      <c r="D61" s="173">
        <f>D60*(0.4*0.4*0.5)</f>
        <v>18.000000000000004</v>
      </c>
      <c r="E61" s="194"/>
      <c r="F61" s="177">
        <f>D61*E61</f>
        <v>0</v>
      </c>
    </row>
    <row r="62" spans="1:6" ht="33">
      <c r="A62" s="83"/>
      <c r="B62" s="85" t="s">
        <v>325</v>
      </c>
      <c r="C62" s="86" t="s">
        <v>9</v>
      </c>
      <c r="D62" s="173">
        <f>D61</f>
        <v>18.000000000000004</v>
      </c>
      <c r="E62" s="194"/>
      <c r="F62" s="177">
        <f>D62*E62</f>
        <v>0</v>
      </c>
    </row>
    <row r="63" spans="1:6">
      <c r="A63" s="83"/>
      <c r="B63" s="85" t="s">
        <v>345</v>
      </c>
      <c r="C63" s="86" t="s">
        <v>5</v>
      </c>
      <c r="D63" s="173">
        <f>SUM(D60:D60)</f>
        <v>225</v>
      </c>
      <c r="E63" s="194"/>
      <c r="F63" s="177">
        <f>D63*E63</f>
        <v>0</v>
      </c>
    </row>
    <row r="64" spans="1:6">
      <c r="A64" s="83"/>
      <c r="B64" s="85"/>
      <c r="C64" s="86"/>
      <c r="D64" s="173"/>
      <c r="E64" s="88"/>
      <c r="F64" s="177"/>
    </row>
    <row r="65" spans="1:6" ht="33">
      <c r="A65" s="83" t="s">
        <v>348</v>
      </c>
      <c r="B65" s="81" t="s">
        <v>347</v>
      </c>
      <c r="C65" s="86" t="s">
        <v>5</v>
      </c>
      <c r="D65" s="174">
        <v>30</v>
      </c>
      <c r="E65" s="194"/>
      <c r="F65" s="177">
        <f>D65*E65</f>
        <v>0</v>
      </c>
    </row>
    <row r="66" spans="1:6">
      <c r="A66" s="83"/>
      <c r="B66" s="85" t="s">
        <v>344</v>
      </c>
      <c r="C66" s="86" t="s">
        <v>9</v>
      </c>
      <c r="D66" s="173">
        <f>D65*(0.4*0.4*0.5)</f>
        <v>2.4000000000000004</v>
      </c>
      <c r="E66" s="194"/>
      <c r="F66" s="177">
        <f>D66*E66</f>
        <v>0</v>
      </c>
    </row>
    <row r="67" spans="1:6" ht="33">
      <c r="A67" s="83"/>
      <c r="B67" s="85" t="s">
        <v>325</v>
      </c>
      <c r="C67" s="86" t="s">
        <v>9</v>
      </c>
      <c r="D67" s="173">
        <f>D66</f>
        <v>2.4000000000000004</v>
      </c>
      <c r="E67" s="194"/>
      <c r="F67" s="177">
        <f>D67*E67</f>
        <v>0</v>
      </c>
    </row>
    <row r="68" spans="1:6">
      <c r="A68" s="83"/>
      <c r="B68" s="85" t="s">
        <v>345</v>
      </c>
      <c r="C68" s="86" t="s">
        <v>5</v>
      </c>
      <c r="D68" s="173">
        <f>SUM(D65:D65)</f>
        <v>30</v>
      </c>
      <c r="E68" s="194"/>
      <c r="F68" s="177">
        <f>D68*E68</f>
        <v>0</v>
      </c>
    </row>
    <row r="69" spans="1:6">
      <c r="A69" s="83"/>
      <c r="B69" s="85"/>
      <c r="C69" s="86"/>
      <c r="D69" s="173"/>
      <c r="E69" s="88"/>
    </row>
    <row r="70" spans="1:6" ht="33">
      <c r="A70" s="83" t="s">
        <v>349</v>
      </c>
      <c r="B70" s="81" t="s">
        <v>653</v>
      </c>
      <c r="C70" s="72" t="s">
        <v>5</v>
      </c>
      <c r="D70" s="172">
        <v>78</v>
      </c>
      <c r="E70" s="193"/>
      <c r="F70" s="177">
        <f>D70*E70</f>
        <v>0</v>
      </c>
    </row>
    <row r="71" spans="1:6">
      <c r="A71" s="83"/>
      <c r="B71" s="85" t="s">
        <v>344</v>
      </c>
      <c r="C71" s="72" t="s">
        <v>9</v>
      </c>
      <c r="D71" s="171">
        <f>D70*(0.4*0.4*0.5)</f>
        <v>6.2400000000000011</v>
      </c>
      <c r="E71" s="193"/>
      <c r="F71" s="177">
        <f>D71*E71</f>
        <v>0</v>
      </c>
    </row>
    <row r="72" spans="1:6" ht="33">
      <c r="A72" s="83"/>
      <c r="B72" s="77" t="s">
        <v>325</v>
      </c>
      <c r="C72" s="72" t="s">
        <v>9</v>
      </c>
      <c r="D72" s="171">
        <f>D71</f>
        <v>6.2400000000000011</v>
      </c>
      <c r="E72" s="193"/>
      <c r="F72" s="177">
        <f>D72*E72</f>
        <v>0</v>
      </c>
    </row>
    <row r="73" spans="1:6">
      <c r="A73" s="83"/>
      <c r="B73" s="77" t="s">
        <v>345</v>
      </c>
      <c r="C73" s="72" t="s">
        <v>5</v>
      </c>
      <c r="D73" s="171">
        <f>SUM(D70:D70)</f>
        <v>78</v>
      </c>
      <c r="E73" s="193"/>
      <c r="F73" s="177">
        <f>D73*E73</f>
        <v>0</v>
      </c>
    </row>
    <row r="74" spans="1:6">
      <c r="A74" s="83"/>
      <c r="B74" s="85"/>
      <c r="F74" s="177"/>
    </row>
    <row r="75" spans="1:6" ht="33">
      <c r="A75" s="83" t="s">
        <v>351</v>
      </c>
      <c r="B75" s="81" t="s">
        <v>350</v>
      </c>
      <c r="C75" s="72" t="s">
        <v>5</v>
      </c>
      <c r="D75" s="172">
        <v>51</v>
      </c>
      <c r="E75" s="193"/>
      <c r="F75" s="177">
        <f>D75*E75</f>
        <v>0</v>
      </c>
    </row>
    <row r="76" spans="1:6">
      <c r="A76" s="83"/>
      <c r="B76" s="85" t="s">
        <v>344</v>
      </c>
      <c r="C76" s="72" t="s">
        <v>9</v>
      </c>
      <c r="D76" s="171">
        <f>D75*(0.4*0.4*0.5)</f>
        <v>4.080000000000001</v>
      </c>
      <c r="E76" s="193"/>
      <c r="F76" s="177">
        <f>D76*E76</f>
        <v>0</v>
      </c>
    </row>
    <row r="77" spans="1:6" ht="33">
      <c r="A77" s="83"/>
      <c r="B77" s="77" t="s">
        <v>325</v>
      </c>
      <c r="C77" s="72" t="s">
        <v>9</v>
      </c>
      <c r="D77" s="171">
        <f>D76</f>
        <v>4.080000000000001</v>
      </c>
      <c r="E77" s="193"/>
      <c r="F77" s="177">
        <f>D77*E77</f>
        <v>0</v>
      </c>
    </row>
    <row r="78" spans="1:6">
      <c r="A78" s="83"/>
      <c r="B78" s="85" t="s">
        <v>345</v>
      </c>
      <c r="C78" s="72" t="s">
        <v>5</v>
      </c>
      <c r="D78" s="171">
        <f>SUM(D75:D75)</f>
        <v>51</v>
      </c>
      <c r="E78" s="193"/>
      <c r="F78" s="177">
        <f>D78*E78</f>
        <v>0</v>
      </c>
    </row>
    <row r="79" spans="1:6">
      <c r="A79" s="83"/>
      <c r="F79" s="177"/>
    </row>
    <row r="80" spans="1:6" ht="33">
      <c r="A80" s="83" t="s">
        <v>353</v>
      </c>
      <c r="B80" s="89" t="s">
        <v>654</v>
      </c>
      <c r="C80" s="72" t="s">
        <v>5</v>
      </c>
      <c r="D80" s="172">
        <v>60</v>
      </c>
      <c r="E80" s="193"/>
      <c r="F80" s="177">
        <f>D80*E80</f>
        <v>0</v>
      </c>
    </row>
    <row r="81" spans="1:6">
      <c r="A81" s="83"/>
      <c r="B81" s="77" t="s">
        <v>344</v>
      </c>
      <c r="C81" s="72" t="s">
        <v>9</v>
      </c>
      <c r="D81" s="171">
        <f>D80*(0.3*0.3*0.4)</f>
        <v>2.1599999999999997</v>
      </c>
      <c r="E81" s="193"/>
      <c r="F81" s="177">
        <f>D81*E81</f>
        <v>0</v>
      </c>
    </row>
    <row r="82" spans="1:6" ht="33">
      <c r="A82" s="83"/>
      <c r="B82" s="85" t="s">
        <v>352</v>
      </c>
      <c r="C82" s="72" t="s">
        <v>9</v>
      </c>
      <c r="D82" s="171">
        <f>D81</f>
        <v>2.1599999999999997</v>
      </c>
      <c r="E82" s="193"/>
      <c r="F82" s="177">
        <f>D82*E82</f>
        <v>0</v>
      </c>
    </row>
    <row r="83" spans="1:6">
      <c r="A83" s="83"/>
      <c r="B83" s="85" t="s">
        <v>345</v>
      </c>
      <c r="C83" s="72" t="s">
        <v>5</v>
      </c>
      <c r="D83" s="171">
        <f>SUM(D80:D80)</f>
        <v>60</v>
      </c>
      <c r="E83" s="193"/>
      <c r="F83" s="177">
        <f>D83*E83</f>
        <v>0</v>
      </c>
    </row>
    <row r="84" spans="1:6">
      <c r="A84" s="83"/>
      <c r="C84" s="86"/>
      <c r="D84" s="173"/>
      <c r="E84" s="88"/>
    </row>
    <row r="85" spans="1:6" ht="33">
      <c r="A85" s="83" t="s">
        <v>355</v>
      </c>
      <c r="B85" s="89" t="s">
        <v>354</v>
      </c>
      <c r="C85" s="86" t="s">
        <v>5</v>
      </c>
      <c r="D85" s="174">
        <v>24</v>
      </c>
      <c r="E85" s="193"/>
      <c r="F85" s="177">
        <f>D85*E85</f>
        <v>0</v>
      </c>
    </row>
    <row r="86" spans="1:6">
      <c r="A86" s="83"/>
      <c r="B86" s="85" t="s">
        <v>344</v>
      </c>
      <c r="C86" s="86" t="s">
        <v>9</v>
      </c>
      <c r="D86" s="173">
        <f>D85*(0.3*0.3*0.4)</f>
        <v>0.86399999999999988</v>
      </c>
      <c r="E86" s="193"/>
      <c r="F86" s="177">
        <f>D86*E86</f>
        <v>0</v>
      </c>
    </row>
    <row r="87" spans="1:6" ht="33">
      <c r="A87" s="83"/>
      <c r="B87" s="77" t="s">
        <v>352</v>
      </c>
      <c r="C87" s="72" t="s">
        <v>9</v>
      </c>
      <c r="D87" s="171">
        <f>D86</f>
        <v>0.86399999999999988</v>
      </c>
      <c r="E87" s="193"/>
      <c r="F87" s="177">
        <f>D87*E87</f>
        <v>0</v>
      </c>
    </row>
    <row r="88" spans="1:6">
      <c r="A88" s="83"/>
      <c r="B88" s="77" t="s">
        <v>345</v>
      </c>
      <c r="C88" s="72" t="s">
        <v>5</v>
      </c>
      <c r="D88" s="171">
        <f>SUM(D85:D85)</f>
        <v>24</v>
      </c>
      <c r="E88" s="193"/>
      <c r="F88" s="177">
        <f>D88*E88</f>
        <v>0</v>
      </c>
    </row>
    <row r="89" spans="1:6">
      <c r="A89" s="83"/>
      <c r="F89" s="177"/>
    </row>
    <row r="90" spans="1:6" ht="33">
      <c r="A90" s="83" t="s">
        <v>356</v>
      </c>
      <c r="B90" s="81" t="s">
        <v>655</v>
      </c>
      <c r="C90" s="72" t="s">
        <v>5</v>
      </c>
      <c r="D90" s="172">
        <v>97</v>
      </c>
      <c r="E90" s="193"/>
      <c r="F90" s="177">
        <f>D90*E90</f>
        <v>0</v>
      </c>
    </row>
    <row r="91" spans="1:6" s="93" customFormat="1">
      <c r="A91" s="76"/>
      <c r="B91" s="85" t="s">
        <v>344</v>
      </c>
      <c r="C91" s="86" t="s">
        <v>9</v>
      </c>
      <c r="D91" s="173">
        <f>D90*(0.3*0.3*0.4)</f>
        <v>3.4919999999999995</v>
      </c>
      <c r="E91" s="194"/>
      <c r="F91" s="177">
        <f>D91*E91</f>
        <v>0</v>
      </c>
    </row>
    <row r="92" spans="1:6" ht="33">
      <c r="A92" s="83"/>
      <c r="B92" s="85" t="s">
        <v>352</v>
      </c>
      <c r="C92" s="86" t="s">
        <v>9</v>
      </c>
      <c r="D92" s="173">
        <f>D91</f>
        <v>3.4919999999999995</v>
      </c>
      <c r="E92" s="194"/>
      <c r="F92" s="177">
        <f>D92*E92</f>
        <v>0</v>
      </c>
    </row>
    <row r="93" spans="1:6">
      <c r="B93" s="77" t="s">
        <v>345</v>
      </c>
      <c r="C93" s="72" t="s">
        <v>5</v>
      </c>
      <c r="D93" s="171">
        <f>SUM(D90:D90)</f>
        <v>97</v>
      </c>
      <c r="E93" s="193"/>
      <c r="F93" s="177">
        <f>D93*E93</f>
        <v>0</v>
      </c>
    </row>
    <row r="94" spans="1:6">
      <c r="A94" s="83"/>
      <c r="F94" s="177"/>
    </row>
    <row r="95" spans="1:6" ht="33">
      <c r="A95" s="83" t="s">
        <v>358</v>
      </c>
      <c r="B95" s="81" t="s">
        <v>357</v>
      </c>
      <c r="C95" s="72" t="s">
        <v>5</v>
      </c>
      <c r="D95" s="172">
        <v>30</v>
      </c>
      <c r="E95" s="193"/>
      <c r="F95" s="177">
        <f>D95*E95</f>
        <v>0</v>
      </c>
    </row>
    <row r="96" spans="1:6">
      <c r="A96" s="83"/>
      <c r="B96" s="77" t="s">
        <v>344</v>
      </c>
      <c r="C96" s="72" t="s">
        <v>9</v>
      </c>
      <c r="D96" s="171">
        <f>D95*(0.3*0.3*0.4)</f>
        <v>1.0799999999999998</v>
      </c>
      <c r="E96" s="193"/>
      <c r="F96" s="177">
        <f>D96*E96</f>
        <v>0</v>
      </c>
    </row>
    <row r="97" spans="1:6" ht="33">
      <c r="A97" s="83"/>
      <c r="B97" s="77" t="s">
        <v>352</v>
      </c>
      <c r="C97" s="72" t="s">
        <v>9</v>
      </c>
      <c r="D97" s="171">
        <f>D96</f>
        <v>1.0799999999999998</v>
      </c>
      <c r="E97" s="193"/>
      <c r="F97" s="177">
        <f>D97*E97</f>
        <v>0</v>
      </c>
    </row>
    <row r="98" spans="1:6">
      <c r="A98" s="83"/>
      <c r="B98" s="77" t="s">
        <v>345</v>
      </c>
      <c r="C98" s="72" t="s">
        <v>5</v>
      </c>
      <c r="D98" s="171">
        <f>SUM(D95:D95)</f>
        <v>30</v>
      </c>
      <c r="E98" s="193"/>
      <c r="F98" s="177">
        <f>D98*E98</f>
        <v>0</v>
      </c>
    </row>
    <row r="99" spans="1:6">
      <c r="A99" s="83"/>
      <c r="B99" s="85"/>
      <c r="C99" s="86"/>
      <c r="D99" s="173"/>
      <c r="E99" s="88"/>
      <c r="F99" s="177"/>
    </row>
    <row r="100" spans="1:6" ht="33">
      <c r="A100" s="83" t="s">
        <v>627</v>
      </c>
      <c r="B100" s="81" t="s">
        <v>359</v>
      </c>
      <c r="C100" s="72" t="s">
        <v>5</v>
      </c>
      <c r="D100" s="172">
        <v>52</v>
      </c>
      <c r="E100" s="193"/>
      <c r="F100" s="177">
        <f>D100*E100</f>
        <v>0</v>
      </c>
    </row>
    <row r="101" spans="1:6">
      <c r="A101" s="83"/>
      <c r="B101" s="77" t="s">
        <v>344</v>
      </c>
      <c r="C101" s="86" t="s">
        <v>9</v>
      </c>
      <c r="D101" s="173">
        <f>D100*(0.3*0.3*0.4)</f>
        <v>1.8719999999999999</v>
      </c>
      <c r="E101" s="194"/>
      <c r="F101" s="177">
        <f>D101*E101</f>
        <v>0</v>
      </c>
    </row>
    <row r="102" spans="1:6" ht="33">
      <c r="A102" s="83"/>
      <c r="B102" s="85" t="s">
        <v>352</v>
      </c>
      <c r="C102" s="86" t="s">
        <v>9</v>
      </c>
      <c r="D102" s="173">
        <f>D101</f>
        <v>1.8719999999999999</v>
      </c>
      <c r="E102" s="194"/>
      <c r="F102" s="177">
        <f>D102*E102</f>
        <v>0</v>
      </c>
    </row>
    <row r="103" spans="1:6">
      <c r="A103" s="83"/>
      <c r="B103" s="77" t="s">
        <v>345</v>
      </c>
      <c r="C103" s="72" t="s">
        <v>5</v>
      </c>
      <c r="D103" s="171">
        <f>SUM(D100:D100)</f>
        <v>52</v>
      </c>
      <c r="E103" s="193"/>
      <c r="F103" s="177">
        <f>D103*E103</f>
        <v>0</v>
      </c>
    </row>
    <row r="104" spans="1:6">
      <c r="A104" s="83"/>
      <c r="F104" s="177"/>
    </row>
    <row r="105" spans="1:6" ht="76.5">
      <c r="A105" s="83" t="s">
        <v>635</v>
      </c>
      <c r="B105" s="77" t="s">
        <v>628</v>
      </c>
      <c r="C105" s="72" t="s">
        <v>8</v>
      </c>
      <c r="D105" s="171">
        <v>275</v>
      </c>
      <c r="E105" s="193"/>
      <c r="F105" s="177">
        <f>D105*E105</f>
        <v>0</v>
      </c>
    </row>
    <row r="106" spans="1:6">
      <c r="A106" s="83"/>
      <c r="B106" s="85"/>
      <c r="E106" s="88"/>
      <c r="F106" s="177"/>
    </row>
    <row r="107" spans="1:6">
      <c r="A107" s="83" t="s">
        <v>38</v>
      </c>
      <c r="B107" s="85" t="s">
        <v>360</v>
      </c>
      <c r="C107" s="86"/>
      <c r="D107" s="173"/>
      <c r="E107" s="88"/>
      <c r="F107" s="177"/>
    </row>
    <row r="108" spans="1:6" ht="33">
      <c r="A108" s="83" t="s">
        <v>361</v>
      </c>
      <c r="B108" s="81" t="s">
        <v>362</v>
      </c>
      <c r="C108" s="72" t="s">
        <v>5</v>
      </c>
      <c r="D108" s="172">
        <v>35</v>
      </c>
      <c r="E108" s="193"/>
      <c r="F108" s="177">
        <f>D108*E108</f>
        <v>0</v>
      </c>
    </row>
    <row r="109" spans="1:6">
      <c r="A109" s="83"/>
      <c r="B109" s="77" t="s">
        <v>344</v>
      </c>
      <c r="C109" s="72" t="s">
        <v>9</v>
      </c>
      <c r="D109" s="171">
        <f>D108*(0.2*0.2*0.2)</f>
        <v>0.28000000000000008</v>
      </c>
      <c r="E109" s="193"/>
      <c r="F109" s="177">
        <f>D109*E109</f>
        <v>0</v>
      </c>
    </row>
    <row r="110" spans="1:6" ht="33">
      <c r="A110" s="83"/>
      <c r="B110" s="77" t="s">
        <v>352</v>
      </c>
      <c r="C110" s="72" t="s">
        <v>9</v>
      </c>
      <c r="D110" s="171">
        <f>D109</f>
        <v>0.28000000000000008</v>
      </c>
      <c r="E110" s="193"/>
      <c r="F110" s="177">
        <f>D110*E110</f>
        <v>0</v>
      </c>
    </row>
    <row r="111" spans="1:6">
      <c r="A111" s="83"/>
      <c r="B111" s="85" t="s">
        <v>363</v>
      </c>
      <c r="C111" s="72" t="s">
        <v>8</v>
      </c>
      <c r="D111" s="171">
        <v>20</v>
      </c>
      <c r="E111" s="194"/>
      <c r="F111" s="177">
        <f>D111*E111</f>
        <v>0</v>
      </c>
    </row>
    <row r="112" spans="1:6">
      <c r="A112" s="83"/>
      <c r="B112" s="85" t="s">
        <v>345</v>
      </c>
      <c r="C112" s="86" t="s">
        <v>5</v>
      </c>
      <c r="D112" s="173">
        <f>D108</f>
        <v>35</v>
      </c>
      <c r="E112" s="194"/>
      <c r="F112" s="177">
        <f>D112*E112</f>
        <v>0</v>
      </c>
    </row>
    <row r="113" spans="1:6">
      <c r="A113" s="83"/>
      <c r="F113" s="177"/>
    </row>
    <row r="114" spans="1:6">
      <c r="A114" s="83" t="s">
        <v>58</v>
      </c>
      <c r="B114" s="77" t="s">
        <v>364</v>
      </c>
      <c r="F114" s="177"/>
    </row>
    <row r="115" spans="1:6">
      <c r="A115" s="83"/>
      <c r="B115" s="77" t="s">
        <v>365</v>
      </c>
      <c r="F115" s="177"/>
    </row>
    <row r="116" spans="1:6" ht="54.75">
      <c r="A116" s="83"/>
      <c r="B116" s="85" t="s">
        <v>366</v>
      </c>
      <c r="C116" s="72" t="s">
        <v>8</v>
      </c>
      <c r="D116" s="171">
        <v>1170</v>
      </c>
      <c r="E116" s="194"/>
      <c r="F116" s="177">
        <f>D116*E116</f>
        <v>0</v>
      </c>
    </row>
    <row r="117" spans="1:6" ht="33">
      <c r="A117" s="83"/>
      <c r="B117" s="85" t="s">
        <v>367</v>
      </c>
      <c r="C117" s="72" t="s">
        <v>8</v>
      </c>
      <c r="D117" s="171">
        <v>1170</v>
      </c>
      <c r="E117" s="194"/>
      <c r="F117" s="177">
        <f>D117*E117</f>
        <v>0</v>
      </c>
    </row>
    <row r="118" spans="1:6">
      <c r="A118" s="83"/>
      <c r="B118" s="85"/>
      <c r="E118" s="88"/>
      <c r="F118" s="177"/>
    </row>
    <row r="119" spans="1:6">
      <c r="B119" s="89" t="s">
        <v>538</v>
      </c>
      <c r="C119" s="78"/>
      <c r="D119" s="172"/>
      <c r="E119" s="92"/>
      <c r="F119" s="178">
        <f>SUM(F5:F118)</f>
        <v>0</v>
      </c>
    </row>
    <row r="120" spans="1:6">
      <c r="A120" s="83"/>
      <c r="B120" s="85"/>
      <c r="C120" s="86"/>
      <c r="D120" s="173"/>
      <c r="F120" s="177"/>
    </row>
    <row r="121" spans="1:6">
      <c r="A121" s="83"/>
      <c r="F121" s="177"/>
    </row>
    <row r="122" spans="1:6">
      <c r="A122" s="83"/>
      <c r="F122" s="177"/>
    </row>
    <row r="123" spans="1:6">
      <c r="A123" s="83"/>
      <c r="F123" s="177"/>
    </row>
    <row r="124" spans="1:6">
      <c r="B124" s="81"/>
      <c r="C124" s="78"/>
      <c r="D124" s="172"/>
      <c r="E124" s="80"/>
      <c r="F124" s="178"/>
    </row>
    <row r="125" spans="1:6">
      <c r="A125" s="83"/>
      <c r="B125" s="94"/>
      <c r="C125" s="95"/>
      <c r="D125" s="175"/>
    </row>
    <row r="126" spans="1:6">
      <c r="B126" s="81"/>
    </row>
    <row r="127" spans="1:6">
      <c r="A127" s="83"/>
    </row>
    <row r="128" spans="1:6">
      <c r="A128" s="83"/>
    </row>
    <row r="129" spans="1:6">
      <c r="A129" s="83"/>
    </row>
    <row r="130" spans="1:6">
      <c r="A130" s="83"/>
    </row>
    <row r="131" spans="1:6">
      <c r="A131" s="83"/>
      <c r="F131" s="177"/>
    </row>
    <row r="132" spans="1:6">
      <c r="A132" s="83"/>
      <c r="F132" s="177"/>
    </row>
    <row r="133" spans="1:6">
      <c r="A133" s="83"/>
      <c r="F133" s="177"/>
    </row>
    <row r="134" spans="1:6">
      <c r="A134" s="83"/>
    </row>
    <row r="135" spans="1:6">
      <c r="A135" s="83"/>
    </row>
    <row r="136" spans="1:6">
      <c r="A136" s="83"/>
      <c r="F136" s="177"/>
    </row>
    <row r="137" spans="1:6">
      <c r="A137" s="83"/>
      <c r="F137" s="177"/>
    </row>
    <row r="138" spans="1:6">
      <c r="A138" s="83"/>
    </row>
    <row r="139" spans="1:6">
      <c r="A139" s="83"/>
      <c r="F139" s="177"/>
    </row>
    <row r="140" spans="1:6">
      <c r="A140" s="83"/>
      <c r="F140" s="177"/>
    </row>
    <row r="141" spans="1:6">
      <c r="A141" s="83"/>
    </row>
    <row r="142" spans="1:6">
      <c r="A142" s="83"/>
      <c r="F142" s="177"/>
    </row>
    <row r="143" spans="1:6">
      <c r="A143" s="83"/>
      <c r="B143" s="94"/>
    </row>
    <row r="144" spans="1:6">
      <c r="A144" s="83"/>
    </row>
    <row r="145" spans="1:6">
      <c r="A145" s="75"/>
      <c r="F145" s="177"/>
    </row>
    <row r="146" spans="1:6">
      <c r="A146" s="83"/>
      <c r="B146" s="94"/>
    </row>
    <row r="147" spans="1:6">
      <c r="A147" s="83"/>
    </row>
    <row r="148" spans="1:6">
      <c r="A148" s="83"/>
      <c r="F148" s="177"/>
    </row>
    <row r="149" spans="1:6">
      <c r="A149" s="83"/>
      <c r="B149" s="94"/>
    </row>
    <row r="150" spans="1:6">
      <c r="A150" s="83"/>
    </row>
    <row r="151" spans="1:6">
      <c r="A151" s="83"/>
      <c r="F151" s="177"/>
    </row>
    <row r="152" spans="1:6">
      <c r="A152" s="83"/>
      <c r="F152" s="177"/>
    </row>
    <row r="153" spans="1:6">
      <c r="A153" s="83"/>
      <c r="B153" s="94"/>
    </row>
    <row r="154" spans="1:6">
      <c r="A154" s="83"/>
      <c r="B154" s="94"/>
    </row>
    <row r="155" spans="1:6">
      <c r="A155" s="83"/>
      <c r="F155" s="177"/>
    </row>
    <row r="156" spans="1:6">
      <c r="A156" s="83"/>
      <c r="B156" s="94"/>
    </row>
    <row r="157" spans="1:6">
      <c r="A157" s="83"/>
      <c r="B157" s="94"/>
    </row>
    <row r="158" spans="1:6">
      <c r="A158" s="83"/>
      <c r="F158" s="177"/>
    </row>
    <row r="159" spans="1:6">
      <c r="A159" s="83"/>
      <c r="B159" s="94"/>
    </row>
    <row r="160" spans="1:6">
      <c r="A160" s="83"/>
      <c r="B160" s="94"/>
    </row>
    <row r="161" spans="1:7">
      <c r="A161" s="83"/>
    </row>
    <row r="162" spans="1:7">
      <c r="A162" s="83"/>
      <c r="F162" s="177"/>
    </row>
    <row r="163" spans="1:7">
      <c r="A163" s="83"/>
      <c r="B163" s="94"/>
    </row>
    <row r="164" spans="1:7">
      <c r="A164" s="83"/>
    </row>
    <row r="165" spans="1:7">
      <c r="A165" s="83"/>
      <c r="F165" s="177"/>
      <c r="G165" s="82"/>
    </row>
    <row r="166" spans="1:7">
      <c r="A166" s="83"/>
      <c r="F166" s="177"/>
      <c r="G166" s="82"/>
    </row>
    <row r="167" spans="1:7">
      <c r="A167" s="83"/>
      <c r="F167" s="177"/>
      <c r="G167" s="82"/>
    </row>
    <row r="168" spans="1:7">
      <c r="A168" s="83"/>
      <c r="B168" s="94"/>
      <c r="F168" s="177"/>
      <c r="G168" s="82"/>
    </row>
    <row r="169" spans="1:7">
      <c r="A169" s="83"/>
      <c r="B169" s="94"/>
      <c r="F169" s="177"/>
      <c r="G169" s="82"/>
    </row>
    <row r="170" spans="1:7">
      <c r="B170" s="81"/>
      <c r="C170" s="78"/>
      <c r="D170" s="172"/>
      <c r="E170" s="80"/>
      <c r="F170" s="178"/>
    </row>
    <row r="171" spans="1:7">
      <c r="A171" s="83"/>
    </row>
    <row r="172" spans="1:7">
      <c r="B172" s="81"/>
    </row>
    <row r="173" spans="1:7">
      <c r="A173" s="83"/>
    </row>
    <row r="174" spans="1:7">
      <c r="A174" s="83"/>
    </row>
    <row r="175" spans="1:7">
      <c r="A175" s="83"/>
      <c r="F175" s="177"/>
    </row>
    <row r="176" spans="1:7">
      <c r="A176" s="83"/>
      <c r="F176" s="177"/>
    </row>
    <row r="177" spans="1:6">
      <c r="A177" s="83"/>
      <c r="F177" s="177"/>
    </row>
    <row r="178" spans="1:6">
      <c r="A178" s="83"/>
      <c r="F178" s="177"/>
    </row>
    <row r="179" spans="1:6">
      <c r="B179" s="81"/>
      <c r="C179" s="78"/>
      <c r="D179" s="172"/>
      <c r="E179" s="80"/>
      <c r="F179" s="178"/>
    </row>
  </sheetData>
  <sheetProtection algorithmName="SHA-512" hashValue="93hEc2dDTT5TfzQWFFjdZOYiJpOObrKKbcfzoPd0t3xHGfxfTGlA+w5t51AQ6EIf8HPlFZwG66/e1d4dc4WVKw==" saltValue="wqYMwOHYBXSfwgHYGlFq5g==" spinCount="100000" sheet="1" objects="1" scenarios="1" selectLockedCells="1"/>
  <pageMargins left="0.98425196850393704" right="0.39370078740157483" top="0.9055118110236221" bottom="0.74803149606299213" header="0.39370078740157483" footer="0.51181102362204722"/>
  <pageSetup paperSize="9" scale="74" fitToHeight="0" orientation="portrait" r:id="rId1"/>
  <headerFooter scaleWithDoc="0" alignWithMargins="0">
    <oddHeader>&amp;L&amp;A&amp;CIgrišče - park Tivoli&amp;RLUZ, d.d.</oddHeader>
    <oddFooter>&amp;R&amp;P/&amp;N</oddFooter>
  </headerFooter>
  <rowBreaks count="3" manualBreakCount="3">
    <brk id="23" max="5" man="1"/>
    <brk id="53" max="5" man="1"/>
    <brk id="89"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38"/>
  <sheetViews>
    <sheetView view="pageBreakPreview" zoomScale="85" zoomScaleNormal="100" zoomScaleSheetLayoutView="85" zoomScalePageLayoutView="85" workbookViewId="0">
      <selection activeCell="E233" sqref="E233"/>
    </sheetView>
  </sheetViews>
  <sheetFormatPr defaultColWidth="9" defaultRowHeight="16.5"/>
  <cols>
    <col min="1" max="1" width="4.25" style="83" bestFit="1" customWidth="1"/>
    <col min="2" max="2" width="66.25" style="77" customWidth="1"/>
    <col min="3" max="3" width="3.75" style="72" bestFit="1" customWidth="1"/>
    <col min="4" max="4" width="5.25" style="171" bestFit="1" customWidth="1"/>
    <col min="5" max="5" width="10.625" style="82" customWidth="1"/>
    <col min="6" max="6" width="13.25" style="177" customWidth="1"/>
    <col min="7" max="7" width="9" style="75"/>
    <col min="8" max="9" width="1.375" style="75" bestFit="1" customWidth="1"/>
    <col min="10" max="16384" width="9" style="75"/>
  </cols>
  <sheetData>
    <row r="1" spans="1:6" ht="25.5" customHeight="1">
      <c r="A1" s="70"/>
      <c r="B1" s="118" t="s">
        <v>152</v>
      </c>
    </row>
    <row r="2" spans="1:6">
      <c r="A2" s="70"/>
      <c r="B2" s="71"/>
    </row>
    <row r="3" spans="1:6" ht="148.5">
      <c r="B3" s="77" t="s">
        <v>485</v>
      </c>
      <c r="C3" s="78"/>
      <c r="D3" s="172"/>
      <c r="E3" s="80"/>
    </row>
    <row r="4" spans="1:6">
      <c r="C4" s="78"/>
      <c r="D4" s="172"/>
      <c r="E4" s="80"/>
    </row>
    <row r="5" spans="1:6">
      <c r="B5" s="77" t="s">
        <v>71</v>
      </c>
      <c r="C5" s="72" t="s">
        <v>23</v>
      </c>
      <c r="E5" s="82" t="s">
        <v>22</v>
      </c>
      <c r="F5" s="177" t="s">
        <v>320</v>
      </c>
    </row>
    <row r="6" spans="1:6">
      <c r="C6" s="78"/>
      <c r="D6" s="172"/>
      <c r="E6" s="80"/>
    </row>
    <row r="7" spans="1:6" ht="28.5">
      <c r="A7" s="83">
        <v>1</v>
      </c>
      <c r="B7" s="30" t="s">
        <v>651</v>
      </c>
      <c r="C7" s="72" t="s">
        <v>5</v>
      </c>
      <c r="D7" s="171">
        <v>3</v>
      </c>
      <c r="E7" s="193"/>
      <c r="F7" s="177">
        <f>E7*D7</f>
        <v>0</v>
      </c>
    </row>
    <row r="8" spans="1:6" ht="148.5">
      <c r="B8" s="77" t="s">
        <v>484</v>
      </c>
      <c r="C8" s="78"/>
      <c r="D8" s="172"/>
      <c r="E8" s="80"/>
    </row>
    <row r="9" spans="1:6">
      <c r="B9" s="77" t="s">
        <v>474</v>
      </c>
    </row>
    <row r="10" spans="1:6" ht="33">
      <c r="B10" s="77" t="s">
        <v>371</v>
      </c>
      <c r="C10" s="78"/>
      <c r="D10" s="172"/>
      <c r="E10" s="80"/>
    </row>
    <row r="12" spans="1:6" ht="33">
      <c r="A12" s="83">
        <v>2</v>
      </c>
      <c r="B12" s="81" t="s">
        <v>483</v>
      </c>
      <c r="C12" s="72" t="s">
        <v>5</v>
      </c>
      <c r="D12" s="171">
        <v>1</v>
      </c>
      <c r="E12" s="193"/>
      <c r="F12" s="177">
        <f>E12*D12</f>
        <v>0</v>
      </c>
    </row>
    <row r="13" spans="1:6" ht="33">
      <c r="B13" s="77" t="s">
        <v>482</v>
      </c>
    </row>
    <row r="14" spans="1:6" ht="33">
      <c r="B14" s="77" t="s">
        <v>481</v>
      </c>
    </row>
    <row r="15" spans="1:6" ht="49.5">
      <c r="B15" s="77" t="s">
        <v>480</v>
      </c>
    </row>
    <row r="16" spans="1:6">
      <c r="B16" s="77" t="s">
        <v>479</v>
      </c>
    </row>
    <row r="17" spans="1:6">
      <c r="B17" s="77" t="s">
        <v>478</v>
      </c>
    </row>
    <row r="18" spans="1:6" ht="49.5">
      <c r="B18" s="77" t="s">
        <v>477</v>
      </c>
    </row>
    <row r="19" spans="1:6" ht="33">
      <c r="B19" s="77" t="s">
        <v>371</v>
      </c>
      <c r="C19" s="78"/>
      <c r="D19" s="172"/>
      <c r="E19" s="72"/>
    </row>
    <row r="21" spans="1:6" ht="33">
      <c r="A21" s="83">
        <v>3</v>
      </c>
      <c r="B21" s="81" t="s">
        <v>476</v>
      </c>
      <c r="C21" s="72" t="s">
        <v>5</v>
      </c>
      <c r="D21" s="171">
        <v>1</v>
      </c>
      <c r="E21" s="193"/>
      <c r="F21" s="177">
        <f>E21*D21</f>
        <v>0</v>
      </c>
    </row>
    <row r="22" spans="1:6">
      <c r="B22" s="77" t="s">
        <v>465</v>
      </c>
      <c r="C22" s="78"/>
      <c r="D22" s="172"/>
      <c r="E22" s="80"/>
    </row>
    <row r="23" spans="1:6">
      <c r="B23" s="77" t="s">
        <v>475</v>
      </c>
    </row>
    <row r="24" spans="1:6">
      <c r="B24" s="77" t="s">
        <v>372</v>
      </c>
    </row>
    <row r="25" spans="1:6">
      <c r="B25" s="77" t="s">
        <v>474</v>
      </c>
    </row>
    <row r="26" spans="1:6">
      <c r="B26" s="77" t="s">
        <v>473</v>
      </c>
    </row>
    <row r="27" spans="1:6" ht="33">
      <c r="B27" s="77" t="s">
        <v>371</v>
      </c>
    </row>
    <row r="29" spans="1:6" ht="33">
      <c r="A29" s="83">
        <v>4</v>
      </c>
      <c r="B29" s="81" t="s">
        <v>472</v>
      </c>
      <c r="C29" s="72" t="s">
        <v>5</v>
      </c>
      <c r="D29" s="171">
        <v>1</v>
      </c>
      <c r="E29" s="193"/>
      <c r="F29" s="177">
        <f>E29*D29</f>
        <v>0</v>
      </c>
    </row>
    <row r="30" spans="1:6">
      <c r="B30" s="77" t="s">
        <v>465</v>
      </c>
    </row>
    <row r="31" spans="1:6">
      <c r="B31" s="77" t="s">
        <v>471</v>
      </c>
    </row>
    <row r="32" spans="1:6">
      <c r="B32" s="77" t="s">
        <v>372</v>
      </c>
    </row>
    <row r="33" spans="1:6">
      <c r="B33" s="77" t="s">
        <v>376</v>
      </c>
    </row>
    <row r="34" spans="1:6">
      <c r="B34" s="77" t="s">
        <v>470</v>
      </c>
    </row>
    <row r="35" spans="1:6" ht="33">
      <c r="B35" s="77" t="s">
        <v>371</v>
      </c>
    </row>
    <row r="37" spans="1:6" ht="33">
      <c r="A37" s="83">
        <v>5</v>
      </c>
      <c r="B37" s="81" t="s">
        <v>469</v>
      </c>
      <c r="C37" s="72" t="s">
        <v>5</v>
      </c>
      <c r="D37" s="171">
        <v>1</v>
      </c>
      <c r="E37" s="193"/>
      <c r="F37" s="177">
        <f>E37*D37</f>
        <v>0</v>
      </c>
    </row>
    <row r="38" spans="1:6">
      <c r="B38" s="77" t="s">
        <v>465</v>
      </c>
    </row>
    <row r="39" spans="1:6">
      <c r="B39" s="77" t="s">
        <v>468</v>
      </c>
    </row>
    <row r="40" spans="1:6">
      <c r="B40" s="77" t="s">
        <v>372</v>
      </c>
    </row>
    <row r="41" spans="1:6">
      <c r="B41" s="77" t="s">
        <v>376</v>
      </c>
    </row>
    <row r="42" spans="1:6">
      <c r="B42" s="77" t="s">
        <v>467</v>
      </c>
    </row>
    <row r="43" spans="1:6" ht="33">
      <c r="B43" s="77" t="s">
        <v>371</v>
      </c>
    </row>
    <row r="45" spans="1:6" ht="33">
      <c r="A45" s="83">
        <v>6</v>
      </c>
      <c r="B45" s="81" t="s">
        <v>466</v>
      </c>
      <c r="C45" s="72" t="s">
        <v>5</v>
      </c>
      <c r="D45" s="171">
        <v>1</v>
      </c>
      <c r="E45" s="193"/>
      <c r="F45" s="177">
        <f>E45*D45</f>
        <v>0</v>
      </c>
    </row>
    <row r="46" spans="1:6">
      <c r="B46" s="77" t="s">
        <v>465</v>
      </c>
    </row>
    <row r="47" spans="1:6">
      <c r="B47" s="77" t="s">
        <v>464</v>
      </c>
    </row>
    <row r="48" spans="1:6">
      <c r="B48" s="77" t="s">
        <v>372</v>
      </c>
    </row>
    <row r="49" spans="1:6">
      <c r="B49" s="77" t="s">
        <v>445</v>
      </c>
    </row>
    <row r="50" spans="1:6">
      <c r="B50" s="77" t="s">
        <v>463</v>
      </c>
      <c r="C50" s="78"/>
      <c r="D50" s="172"/>
      <c r="E50" s="80"/>
    </row>
    <row r="51" spans="1:6" ht="33">
      <c r="B51" s="85" t="s">
        <v>371</v>
      </c>
      <c r="C51" s="86"/>
      <c r="D51" s="173"/>
      <c r="E51" s="88"/>
    </row>
    <row r="52" spans="1:6">
      <c r="B52" s="81"/>
    </row>
    <row r="53" spans="1:6" ht="33">
      <c r="A53" s="83">
        <v>7</v>
      </c>
      <c r="B53" s="81" t="s">
        <v>462</v>
      </c>
      <c r="C53" s="72" t="s">
        <v>5</v>
      </c>
      <c r="D53" s="171">
        <v>1</v>
      </c>
      <c r="E53" s="193"/>
      <c r="F53" s="177">
        <f>E53*D53</f>
        <v>0</v>
      </c>
    </row>
    <row r="54" spans="1:6" ht="33">
      <c r="B54" s="77" t="s">
        <v>453</v>
      </c>
    </row>
    <row r="55" spans="1:6" ht="33">
      <c r="B55" s="77" t="s">
        <v>457</v>
      </c>
    </row>
    <row r="56" spans="1:6">
      <c r="B56" s="77" t="s">
        <v>461</v>
      </c>
    </row>
    <row r="57" spans="1:6">
      <c r="B57" s="77" t="s">
        <v>460</v>
      </c>
    </row>
    <row r="58" spans="1:6">
      <c r="B58" s="77" t="s">
        <v>450</v>
      </c>
    </row>
    <row r="59" spans="1:6">
      <c r="B59" s="77" t="s">
        <v>449</v>
      </c>
    </row>
    <row r="60" spans="1:6" ht="33">
      <c r="B60" s="77" t="s">
        <v>371</v>
      </c>
    </row>
    <row r="61" spans="1:6">
      <c r="B61" s="85"/>
      <c r="C61" s="86"/>
      <c r="D61" s="173"/>
      <c r="E61" s="88"/>
    </row>
    <row r="62" spans="1:6" ht="33">
      <c r="A62" s="83">
        <v>8</v>
      </c>
      <c r="B62" s="89" t="s">
        <v>459</v>
      </c>
      <c r="C62" s="86" t="s">
        <v>5</v>
      </c>
      <c r="D62" s="173">
        <v>1</v>
      </c>
      <c r="E62" s="194"/>
      <c r="F62" s="177">
        <f>E62*D62</f>
        <v>0</v>
      </c>
    </row>
    <row r="63" spans="1:6" ht="33">
      <c r="B63" s="85" t="s">
        <v>458</v>
      </c>
      <c r="C63" s="86"/>
      <c r="D63" s="173"/>
      <c r="E63" s="88"/>
    </row>
    <row r="64" spans="1:6" ht="33">
      <c r="B64" s="85" t="s">
        <v>457</v>
      </c>
      <c r="C64" s="86"/>
      <c r="D64" s="173"/>
      <c r="E64" s="88"/>
    </row>
    <row r="65" spans="1:6">
      <c r="B65" s="85" t="s">
        <v>456</v>
      </c>
      <c r="C65" s="86"/>
      <c r="D65" s="173"/>
      <c r="E65" s="88"/>
    </row>
    <row r="66" spans="1:6">
      <c r="B66" s="85" t="s">
        <v>455</v>
      </c>
      <c r="C66" s="86"/>
      <c r="D66" s="173"/>
      <c r="E66" s="88"/>
    </row>
    <row r="67" spans="1:6">
      <c r="B67" s="85" t="s">
        <v>450</v>
      </c>
      <c r="C67" s="86"/>
      <c r="D67" s="173"/>
      <c r="E67" s="88"/>
    </row>
    <row r="68" spans="1:6">
      <c r="B68" s="85" t="s">
        <v>449</v>
      </c>
      <c r="C68" s="86"/>
      <c r="D68" s="173"/>
      <c r="E68" s="88"/>
    </row>
    <row r="69" spans="1:6" ht="33">
      <c r="B69" s="85" t="s">
        <v>371</v>
      </c>
      <c r="C69" s="86"/>
      <c r="D69" s="173"/>
      <c r="E69" s="88"/>
    </row>
    <row r="70" spans="1:6">
      <c r="B70" s="85"/>
      <c r="C70" s="86"/>
      <c r="D70" s="173"/>
      <c r="E70" s="88"/>
    </row>
    <row r="71" spans="1:6" ht="33">
      <c r="A71" s="83">
        <v>9</v>
      </c>
      <c r="B71" s="81" t="s">
        <v>454</v>
      </c>
      <c r="C71" s="86" t="s">
        <v>5</v>
      </c>
      <c r="D71" s="173">
        <v>1</v>
      </c>
      <c r="E71" s="194"/>
      <c r="F71" s="177">
        <f>E71*D71</f>
        <v>0</v>
      </c>
    </row>
    <row r="72" spans="1:6" ht="33">
      <c r="B72" s="85" t="s">
        <v>453</v>
      </c>
      <c r="C72" s="86"/>
      <c r="D72" s="173"/>
      <c r="E72" s="88"/>
    </row>
    <row r="73" spans="1:6" ht="33">
      <c r="B73" s="85" t="s">
        <v>452</v>
      </c>
      <c r="C73" s="86"/>
      <c r="D73" s="173"/>
      <c r="E73" s="88"/>
    </row>
    <row r="74" spans="1:6">
      <c r="B74" s="85" t="s">
        <v>451</v>
      </c>
      <c r="C74" s="86"/>
      <c r="D74" s="173"/>
      <c r="E74" s="88"/>
    </row>
    <row r="75" spans="1:6">
      <c r="B75" s="85" t="s">
        <v>450</v>
      </c>
      <c r="C75" s="86"/>
      <c r="D75" s="173"/>
      <c r="E75" s="88"/>
    </row>
    <row r="76" spans="1:6">
      <c r="B76" s="77" t="s">
        <v>449</v>
      </c>
    </row>
    <row r="77" spans="1:6" ht="33">
      <c r="B77" s="85" t="s">
        <v>371</v>
      </c>
    </row>
    <row r="79" spans="1:6">
      <c r="A79" s="179"/>
      <c r="B79" s="185" t="s">
        <v>448</v>
      </c>
      <c r="C79" s="186"/>
      <c r="D79" s="187"/>
      <c r="E79" s="188"/>
      <c r="F79" s="184"/>
    </row>
    <row r="80" spans="1:6" ht="33">
      <c r="A80" s="83">
        <v>10</v>
      </c>
      <c r="B80" s="89" t="s">
        <v>447</v>
      </c>
      <c r="C80" s="72" t="s">
        <v>5</v>
      </c>
      <c r="D80" s="171">
        <v>1</v>
      </c>
      <c r="E80" s="193"/>
      <c r="F80" s="177">
        <f>E80*D80</f>
        <v>0</v>
      </c>
    </row>
    <row r="81" spans="1:6">
      <c r="B81" s="77" t="s">
        <v>443</v>
      </c>
    </row>
    <row r="82" spans="1:6">
      <c r="B82" s="85" t="s">
        <v>446</v>
      </c>
    </row>
    <row r="83" spans="1:6">
      <c r="B83" s="77" t="s">
        <v>372</v>
      </c>
    </row>
    <row r="84" spans="1:6">
      <c r="B84" s="85" t="s">
        <v>445</v>
      </c>
    </row>
    <row r="85" spans="1:6" ht="33">
      <c r="B85" s="77" t="s">
        <v>371</v>
      </c>
    </row>
    <row r="86" spans="1:6">
      <c r="B86" s="85"/>
    </row>
    <row r="87" spans="1:6" ht="33">
      <c r="A87" s="83">
        <v>11</v>
      </c>
      <c r="B87" s="81" t="s">
        <v>444</v>
      </c>
      <c r="C87" s="72" t="s">
        <v>5</v>
      </c>
      <c r="D87" s="171">
        <v>2</v>
      </c>
      <c r="E87" s="193"/>
      <c r="F87" s="177">
        <f>E87*D87</f>
        <v>0</v>
      </c>
    </row>
    <row r="88" spans="1:6">
      <c r="B88" s="85" t="s">
        <v>443</v>
      </c>
    </row>
    <row r="89" spans="1:6">
      <c r="B89" s="85" t="s">
        <v>442</v>
      </c>
    </row>
    <row r="90" spans="1:6">
      <c r="B90" s="77" t="s">
        <v>372</v>
      </c>
      <c r="C90" s="86"/>
      <c r="D90" s="173"/>
      <c r="E90" s="88"/>
    </row>
    <row r="91" spans="1:6">
      <c r="B91" s="85" t="s">
        <v>431</v>
      </c>
      <c r="C91" s="86"/>
      <c r="D91" s="173"/>
    </row>
    <row r="92" spans="1:6" ht="33">
      <c r="B92" s="85" t="s">
        <v>371</v>
      </c>
      <c r="C92" s="86"/>
      <c r="D92" s="173"/>
    </row>
    <row r="94" spans="1:6" ht="33">
      <c r="A94" s="83">
        <v>12</v>
      </c>
      <c r="B94" s="81" t="s">
        <v>441</v>
      </c>
      <c r="C94" s="72" t="s">
        <v>5</v>
      </c>
      <c r="D94" s="171">
        <v>1</v>
      </c>
      <c r="E94" s="193"/>
      <c r="F94" s="177">
        <f>E94*D94</f>
        <v>0</v>
      </c>
    </row>
    <row r="95" spans="1:6">
      <c r="B95" s="77" t="s">
        <v>433</v>
      </c>
    </row>
    <row r="96" spans="1:6">
      <c r="B96" s="77" t="s">
        <v>440</v>
      </c>
    </row>
    <row r="97" spans="1:6" s="93" customFormat="1">
      <c r="A97" s="83"/>
      <c r="B97" s="85" t="s">
        <v>372</v>
      </c>
      <c r="C97" s="90"/>
      <c r="D97" s="174"/>
      <c r="E97" s="92"/>
      <c r="F97" s="177"/>
    </row>
    <row r="98" spans="1:6">
      <c r="B98" s="85" t="s">
        <v>431</v>
      </c>
      <c r="C98" s="86"/>
      <c r="D98" s="173"/>
      <c r="E98" s="88"/>
    </row>
    <row r="99" spans="1:6" ht="33">
      <c r="B99" s="77" t="s">
        <v>371</v>
      </c>
    </row>
    <row r="101" spans="1:6" ht="33">
      <c r="A101" s="83">
        <v>13</v>
      </c>
      <c r="B101" s="81" t="s">
        <v>439</v>
      </c>
      <c r="C101" s="72" t="s">
        <v>5</v>
      </c>
      <c r="D101" s="171">
        <v>1</v>
      </c>
      <c r="E101" s="193"/>
      <c r="F101" s="177">
        <f>E101*D101</f>
        <v>0</v>
      </c>
    </row>
    <row r="102" spans="1:6" ht="33">
      <c r="B102" s="77" t="s">
        <v>154</v>
      </c>
    </row>
    <row r="103" spans="1:6">
      <c r="B103" s="77" t="s">
        <v>438</v>
      </c>
    </row>
    <row r="104" spans="1:6">
      <c r="B104" s="77" t="s">
        <v>437</v>
      </c>
    </row>
    <row r="105" spans="1:6">
      <c r="B105" s="85" t="s">
        <v>436</v>
      </c>
      <c r="C105" s="86"/>
      <c r="D105" s="173"/>
      <c r="E105" s="88"/>
    </row>
    <row r="106" spans="1:6">
      <c r="B106" s="75" t="s">
        <v>435</v>
      </c>
      <c r="D106" s="72"/>
      <c r="E106" s="72"/>
    </row>
    <row r="107" spans="1:6" ht="33">
      <c r="B107" s="77" t="s">
        <v>371</v>
      </c>
      <c r="C107" s="86"/>
      <c r="D107" s="173"/>
      <c r="E107" s="88"/>
    </row>
    <row r="108" spans="1:6">
      <c r="B108" s="85"/>
      <c r="C108" s="86"/>
      <c r="D108" s="173"/>
      <c r="E108" s="88"/>
    </row>
    <row r="109" spans="1:6" ht="33">
      <c r="A109" s="83">
        <v>14</v>
      </c>
      <c r="B109" s="81" t="s">
        <v>434</v>
      </c>
      <c r="C109" s="72" t="s">
        <v>5</v>
      </c>
      <c r="D109" s="171">
        <v>1</v>
      </c>
      <c r="E109" s="193"/>
      <c r="F109" s="177">
        <f>E109*D109</f>
        <v>0</v>
      </c>
    </row>
    <row r="110" spans="1:6">
      <c r="B110" s="77" t="s">
        <v>433</v>
      </c>
    </row>
    <row r="111" spans="1:6">
      <c r="B111" s="77" t="s">
        <v>432</v>
      </c>
    </row>
    <row r="112" spans="1:6">
      <c r="B112" s="85" t="s">
        <v>372</v>
      </c>
      <c r="E112" s="88"/>
    </row>
    <row r="113" spans="1:6">
      <c r="B113" s="85" t="s">
        <v>431</v>
      </c>
      <c r="C113" s="86"/>
      <c r="D113" s="173"/>
      <c r="E113" s="88"/>
    </row>
    <row r="114" spans="1:6" ht="33">
      <c r="B114" s="77" t="s">
        <v>371</v>
      </c>
    </row>
    <row r="115" spans="1:6">
      <c r="A115" s="179"/>
      <c r="B115" s="180"/>
      <c r="C115" s="181"/>
      <c r="D115" s="182"/>
      <c r="E115" s="183"/>
      <c r="F115" s="184"/>
    </row>
    <row r="117" spans="1:6" ht="33">
      <c r="A117" s="83">
        <v>15</v>
      </c>
      <c r="B117" s="81" t="s">
        <v>430</v>
      </c>
      <c r="C117" s="72" t="s">
        <v>5</v>
      </c>
      <c r="D117" s="171">
        <v>1</v>
      </c>
      <c r="E117" s="193"/>
      <c r="F117" s="177">
        <f>E117*D117</f>
        <v>0</v>
      </c>
    </row>
    <row r="118" spans="1:6" ht="33">
      <c r="B118" s="85" t="s">
        <v>429</v>
      </c>
      <c r="E118" s="88"/>
    </row>
    <row r="119" spans="1:6">
      <c r="B119" s="85" t="s">
        <v>428</v>
      </c>
      <c r="C119" s="86"/>
      <c r="D119" s="173"/>
      <c r="E119" s="88"/>
    </row>
    <row r="120" spans="1:6">
      <c r="B120" s="77" t="s">
        <v>372</v>
      </c>
    </row>
    <row r="121" spans="1:6">
      <c r="B121" s="77" t="s">
        <v>420</v>
      </c>
    </row>
    <row r="122" spans="1:6" ht="33">
      <c r="B122" s="77" t="s">
        <v>371</v>
      </c>
    </row>
    <row r="123" spans="1:6">
      <c r="B123" s="85"/>
      <c r="E123" s="88"/>
    </row>
    <row r="124" spans="1:6" ht="33">
      <c r="A124" s="83">
        <v>16</v>
      </c>
      <c r="B124" s="89" t="s">
        <v>427</v>
      </c>
      <c r="C124" s="72" t="s">
        <v>5</v>
      </c>
      <c r="D124" s="171">
        <v>2</v>
      </c>
      <c r="E124" s="194"/>
      <c r="F124" s="177">
        <f>E124*D124</f>
        <v>0</v>
      </c>
    </row>
    <row r="125" spans="1:6" ht="33">
      <c r="B125" s="85" t="s">
        <v>423</v>
      </c>
      <c r="E125" s="88"/>
    </row>
    <row r="126" spans="1:6">
      <c r="B126" s="85" t="s">
        <v>426</v>
      </c>
      <c r="E126" s="88"/>
    </row>
    <row r="127" spans="1:6">
      <c r="B127" s="85" t="s">
        <v>425</v>
      </c>
      <c r="C127" s="86"/>
      <c r="D127" s="173"/>
    </row>
    <row r="128" spans="1:6">
      <c r="B128" s="77" t="s">
        <v>372</v>
      </c>
    </row>
    <row r="129" spans="1:7">
      <c r="B129" s="77" t="s">
        <v>420</v>
      </c>
    </row>
    <row r="130" spans="1:7" ht="33">
      <c r="B130" s="77" t="s">
        <v>371</v>
      </c>
    </row>
    <row r="131" spans="1:7">
      <c r="B131" s="81"/>
      <c r="C131" s="78"/>
      <c r="D131" s="172"/>
      <c r="E131" s="80"/>
    </row>
    <row r="132" spans="1:7" ht="33">
      <c r="A132" s="83">
        <v>17</v>
      </c>
      <c r="B132" s="189" t="s">
        <v>424</v>
      </c>
      <c r="C132" s="95" t="s">
        <v>5</v>
      </c>
      <c r="D132" s="175">
        <v>1</v>
      </c>
      <c r="E132" s="193"/>
      <c r="F132" s="177">
        <f>E132*D132</f>
        <v>0</v>
      </c>
      <c r="G132" s="75" t="s">
        <v>72</v>
      </c>
    </row>
    <row r="133" spans="1:7" ht="33">
      <c r="B133" s="77" t="s">
        <v>423</v>
      </c>
    </row>
    <row r="134" spans="1:7">
      <c r="B134" s="77" t="s">
        <v>422</v>
      </c>
    </row>
    <row r="135" spans="1:7">
      <c r="B135" s="77" t="s">
        <v>421</v>
      </c>
    </row>
    <row r="136" spans="1:7">
      <c r="B136" s="77" t="s">
        <v>372</v>
      </c>
    </row>
    <row r="137" spans="1:7">
      <c r="B137" s="77" t="s">
        <v>420</v>
      </c>
    </row>
    <row r="138" spans="1:7" ht="33">
      <c r="B138" s="77" t="s">
        <v>371</v>
      </c>
    </row>
    <row r="140" spans="1:7" ht="33">
      <c r="A140" s="83">
        <v>18</v>
      </c>
      <c r="B140" s="81" t="s">
        <v>419</v>
      </c>
      <c r="C140" s="72" t="s">
        <v>5</v>
      </c>
      <c r="D140" s="171">
        <v>1</v>
      </c>
      <c r="E140" s="193"/>
      <c r="F140" s="177">
        <f>E140*D140</f>
        <v>0</v>
      </c>
    </row>
    <row r="141" spans="1:7" ht="33">
      <c r="B141" s="77" t="s">
        <v>418</v>
      </c>
    </row>
    <row r="142" spans="1:7">
      <c r="B142" s="77" t="s">
        <v>417</v>
      </c>
    </row>
    <row r="143" spans="1:7">
      <c r="B143" s="77" t="s">
        <v>416</v>
      </c>
    </row>
    <row r="144" spans="1:7">
      <c r="B144" s="77" t="s">
        <v>372</v>
      </c>
    </row>
    <row r="145" spans="1:6" ht="33">
      <c r="B145" s="77" t="s">
        <v>371</v>
      </c>
    </row>
    <row r="147" spans="1:6" ht="49.5">
      <c r="A147" s="83">
        <v>19</v>
      </c>
      <c r="B147" s="81" t="s">
        <v>415</v>
      </c>
      <c r="C147" s="72" t="s">
        <v>5</v>
      </c>
      <c r="D147" s="171">
        <v>1</v>
      </c>
      <c r="E147" s="193"/>
      <c r="F147" s="177">
        <f>E147*D147</f>
        <v>0</v>
      </c>
    </row>
    <row r="148" spans="1:6" ht="49.5">
      <c r="B148" s="77" t="s">
        <v>414</v>
      </c>
    </row>
    <row r="149" spans="1:6">
      <c r="B149" s="77" t="s">
        <v>386</v>
      </c>
    </row>
    <row r="150" spans="1:6">
      <c r="B150" s="94" t="s">
        <v>413</v>
      </c>
    </row>
    <row r="151" spans="1:6">
      <c r="B151" s="77" t="s">
        <v>372</v>
      </c>
    </row>
    <row r="152" spans="1:6" ht="33">
      <c r="A152" s="75"/>
      <c r="B152" s="77" t="s">
        <v>371</v>
      </c>
    </row>
    <row r="153" spans="1:6">
      <c r="B153" s="94"/>
    </row>
    <row r="154" spans="1:6" ht="33">
      <c r="A154" s="83">
        <v>20</v>
      </c>
      <c r="B154" s="81" t="s">
        <v>412</v>
      </c>
      <c r="C154" s="72" t="s">
        <v>5</v>
      </c>
      <c r="D154" s="171">
        <v>1</v>
      </c>
      <c r="E154" s="193"/>
      <c r="F154" s="177">
        <f>E154*D154</f>
        <v>0</v>
      </c>
    </row>
    <row r="155" spans="1:6" ht="33">
      <c r="B155" s="77" t="s">
        <v>411</v>
      </c>
    </row>
    <row r="156" spans="1:6">
      <c r="B156" s="94" t="s">
        <v>396</v>
      </c>
    </row>
    <row r="157" spans="1:6">
      <c r="B157" s="77" t="s">
        <v>410</v>
      </c>
    </row>
    <row r="158" spans="1:6">
      <c r="B158" s="77" t="s">
        <v>372</v>
      </c>
    </row>
    <row r="159" spans="1:6" ht="33">
      <c r="B159" s="77" t="s">
        <v>371</v>
      </c>
    </row>
    <row r="160" spans="1:6">
      <c r="B160" s="94"/>
    </row>
    <row r="161" spans="1:7" ht="33">
      <c r="A161" s="83">
        <v>21</v>
      </c>
      <c r="B161" s="189" t="s">
        <v>409</v>
      </c>
      <c r="C161" s="72" t="s">
        <v>5</v>
      </c>
      <c r="D161" s="171">
        <v>1</v>
      </c>
      <c r="E161" s="193"/>
      <c r="F161" s="177">
        <f>E161*D161</f>
        <v>0</v>
      </c>
    </row>
    <row r="162" spans="1:7" ht="33">
      <c r="B162" s="77" t="s">
        <v>408</v>
      </c>
    </row>
    <row r="163" spans="1:7">
      <c r="B163" s="94" t="s">
        <v>396</v>
      </c>
    </row>
    <row r="164" spans="1:7">
      <c r="B164" s="94" t="s">
        <v>407</v>
      </c>
    </row>
    <row r="165" spans="1:7">
      <c r="B165" s="77" t="s">
        <v>406</v>
      </c>
    </row>
    <row r="166" spans="1:7">
      <c r="B166" s="94" t="s">
        <v>405</v>
      </c>
    </row>
    <row r="167" spans="1:7">
      <c r="B167" s="94" t="s">
        <v>404</v>
      </c>
    </row>
    <row r="168" spans="1:7">
      <c r="B168" s="77" t="s">
        <v>403</v>
      </c>
    </row>
    <row r="169" spans="1:7">
      <c r="B169" s="77" t="s">
        <v>402</v>
      </c>
    </row>
    <row r="170" spans="1:7">
      <c r="B170" s="94" t="s">
        <v>372</v>
      </c>
    </row>
    <row r="171" spans="1:7" ht="33">
      <c r="B171" s="77" t="s">
        <v>371</v>
      </c>
    </row>
    <row r="172" spans="1:7">
      <c r="G172" s="82"/>
    </row>
    <row r="173" spans="1:7" ht="33">
      <c r="A173" s="83">
        <v>22</v>
      </c>
      <c r="B173" s="81" t="s">
        <v>401</v>
      </c>
      <c r="C173" s="72" t="s">
        <v>5</v>
      </c>
      <c r="D173" s="171">
        <v>2</v>
      </c>
      <c r="E173" s="193"/>
      <c r="F173" s="177">
        <f>E173*D173</f>
        <v>0</v>
      </c>
      <c r="G173" s="82"/>
    </row>
    <row r="174" spans="1:7" ht="49.5">
      <c r="B174" s="77" t="s">
        <v>400</v>
      </c>
      <c r="G174" s="82"/>
    </row>
    <row r="175" spans="1:7">
      <c r="B175" s="94" t="s">
        <v>396</v>
      </c>
      <c r="G175" s="82"/>
    </row>
    <row r="176" spans="1:7">
      <c r="B176" s="94" t="s">
        <v>399</v>
      </c>
      <c r="G176" s="82"/>
    </row>
    <row r="177" spans="1:6">
      <c r="B177" s="77" t="s">
        <v>372</v>
      </c>
      <c r="C177" s="78"/>
      <c r="D177" s="172"/>
      <c r="E177" s="80"/>
    </row>
    <row r="178" spans="1:6" ht="33">
      <c r="B178" s="77" t="s">
        <v>371</v>
      </c>
    </row>
    <row r="179" spans="1:6">
      <c r="B179" s="81"/>
    </row>
    <row r="180" spans="1:6" ht="33">
      <c r="A180" s="83">
        <v>23</v>
      </c>
      <c r="B180" s="81" t="s">
        <v>398</v>
      </c>
      <c r="C180" s="72" t="s">
        <v>5</v>
      </c>
      <c r="D180" s="171">
        <v>2</v>
      </c>
      <c r="E180" s="193"/>
      <c r="F180" s="177">
        <f>E180*D180</f>
        <v>0</v>
      </c>
    </row>
    <row r="181" spans="1:6">
      <c r="B181" s="77" t="s">
        <v>397</v>
      </c>
    </row>
    <row r="182" spans="1:6">
      <c r="B182" s="77" t="s">
        <v>396</v>
      </c>
    </row>
    <row r="183" spans="1:6">
      <c r="B183" s="77" t="s">
        <v>395</v>
      </c>
    </row>
    <row r="184" spans="1:6">
      <c r="B184" s="77" t="s">
        <v>372</v>
      </c>
    </row>
    <row r="185" spans="1:6" ht="33">
      <c r="B185" s="77" t="s">
        <v>371</v>
      </c>
    </row>
    <row r="186" spans="1:6">
      <c r="B186" s="81"/>
      <c r="C186" s="78"/>
      <c r="D186" s="172"/>
      <c r="E186" s="80"/>
    </row>
    <row r="187" spans="1:6" ht="33">
      <c r="A187" s="83">
        <v>24</v>
      </c>
      <c r="B187" s="81" t="s">
        <v>394</v>
      </c>
      <c r="C187" s="72" t="s">
        <v>5</v>
      </c>
      <c r="D187" s="171">
        <v>1</v>
      </c>
      <c r="E187" s="193"/>
      <c r="F187" s="177">
        <f>E187*D187</f>
        <v>0</v>
      </c>
    </row>
    <row r="188" spans="1:6" ht="99">
      <c r="B188" s="77" t="s">
        <v>393</v>
      </c>
    </row>
    <row r="189" spans="1:6" ht="33">
      <c r="B189" s="77" t="s">
        <v>371</v>
      </c>
    </row>
    <row r="191" spans="1:6" ht="49.5">
      <c r="A191" s="83">
        <v>25</v>
      </c>
      <c r="B191" s="81" t="s">
        <v>392</v>
      </c>
      <c r="C191" s="72" t="s">
        <v>5</v>
      </c>
      <c r="D191" s="171">
        <v>1</v>
      </c>
      <c r="E191" s="193"/>
      <c r="F191" s="177">
        <f>E191*D191</f>
        <v>0</v>
      </c>
    </row>
    <row r="192" spans="1:6" ht="33">
      <c r="B192" s="77" t="s">
        <v>391</v>
      </c>
      <c r="C192" s="72" t="s">
        <v>3</v>
      </c>
      <c r="D192" s="171">
        <v>1</v>
      </c>
      <c r="E192" s="193"/>
    </row>
    <row r="193" spans="1:6" ht="33">
      <c r="B193" s="77" t="s">
        <v>390</v>
      </c>
      <c r="C193" s="72" t="s">
        <v>3</v>
      </c>
      <c r="D193" s="171">
        <v>1</v>
      </c>
      <c r="E193" s="193"/>
    </row>
    <row r="194" spans="1:6">
      <c r="B194" s="77" t="s">
        <v>389</v>
      </c>
      <c r="C194" s="72" t="s">
        <v>3</v>
      </c>
      <c r="D194" s="171">
        <v>1</v>
      </c>
      <c r="E194" s="193"/>
    </row>
    <row r="196" spans="1:6" ht="33">
      <c r="A196" s="83">
        <v>26</v>
      </c>
      <c r="B196" s="81" t="s">
        <v>388</v>
      </c>
      <c r="C196" s="72" t="s">
        <v>5</v>
      </c>
      <c r="D196" s="171">
        <v>1</v>
      </c>
      <c r="E196" s="193"/>
      <c r="F196" s="177">
        <f>E196*D196</f>
        <v>0</v>
      </c>
    </row>
    <row r="197" spans="1:6" ht="33">
      <c r="B197" s="77" t="s">
        <v>387</v>
      </c>
    </row>
    <row r="198" spans="1:6">
      <c r="B198" s="77" t="s">
        <v>386</v>
      </c>
    </row>
    <row r="199" spans="1:6">
      <c r="B199" s="77" t="s">
        <v>385</v>
      </c>
    </row>
    <row r="200" spans="1:6">
      <c r="B200" s="77" t="s">
        <v>372</v>
      </c>
    </row>
    <row r="201" spans="1:6" ht="33">
      <c r="B201" s="77" t="s">
        <v>371</v>
      </c>
    </row>
    <row r="203" spans="1:6" ht="49.5">
      <c r="A203" s="83">
        <v>27</v>
      </c>
      <c r="B203" s="81" t="s">
        <v>384</v>
      </c>
      <c r="C203" s="72" t="s">
        <v>5</v>
      </c>
      <c r="D203" s="171">
        <v>1</v>
      </c>
      <c r="E203" s="193"/>
      <c r="F203" s="177">
        <f>E203*D203</f>
        <v>0</v>
      </c>
    </row>
    <row r="204" spans="1:6" ht="33">
      <c r="B204" s="77" t="s">
        <v>383</v>
      </c>
    </row>
    <row r="205" spans="1:6" ht="49.5">
      <c r="B205" s="77" t="s">
        <v>382</v>
      </c>
    </row>
    <row r="206" spans="1:6">
      <c r="B206" s="77" t="s">
        <v>378</v>
      </c>
    </row>
    <row r="207" spans="1:6">
      <c r="B207" s="77" t="s">
        <v>381</v>
      </c>
    </row>
    <row r="208" spans="1:6">
      <c r="B208" s="77" t="s">
        <v>372</v>
      </c>
    </row>
    <row r="209" spans="1:6" ht="33">
      <c r="B209" s="77" t="s">
        <v>371</v>
      </c>
    </row>
    <row r="211" spans="1:6" ht="49.5">
      <c r="A211" s="83">
        <v>28</v>
      </c>
      <c r="B211" s="81" t="s">
        <v>380</v>
      </c>
      <c r="C211" s="72" t="s">
        <v>3</v>
      </c>
      <c r="D211" s="171">
        <v>1</v>
      </c>
      <c r="E211" s="193"/>
      <c r="F211" s="177">
        <f>E211*D211</f>
        <v>0</v>
      </c>
    </row>
    <row r="212" spans="1:6" ht="165">
      <c r="B212" s="77" t="s">
        <v>379</v>
      </c>
    </row>
    <row r="213" spans="1:6" ht="33">
      <c r="B213" s="77" t="s">
        <v>154</v>
      </c>
    </row>
    <row r="214" spans="1:6">
      <c r="B214" s="77" t="s">
        <v>378</v>
      </c>
    </row>
    <row r="215" spans="1:6">
      <c r="B215" s="77" t="s">
        <v>377</v>
      </c>
    </row>
    <row r="216" spans="1:6">
      <c r="B216" s="77" t="s">
        <v>372</v>
      </c>
    </row>
    <row r="217" spans="1:6" ht="33">
      <c r="B217" s="77" t="s">
        <v>371</v>
      </c>
    </row>
    <row r="219" spans="1:6" ht="33">
      <c r="A219" s="83">
        <v>29</v>
      </c>
      <c r="B219" s="81" t="s">
        <v>630</v>
      </c>
      <c r="C219" s="72" t="s">
        <v>3</v>
      </c>
      <c r="D219" s="171">
        <v>1</v>
      </c>
      <c r="E219" s="193"/>
      <c r="F219" s="177">
        <f>E219*D219</f>
        <v>0</v>
      </c>
    </row>
    <row r="220" spans="1:6">
      <c r="B220" s="77" t="s">
        <v>376</v>
      </c>
    </row>
    <row r="221" spans="1:6" ht="66">
      <c r="B221" s="77" t="s">
        <v>375</v>
      </c>
    </row>
    <row r="222" spans="1:6">
      <c r="B222" s="77" t="s">
        <v>372</v>
      </c>
    </row>
    <row r="223" spans="1:6" ht="33">
      <c r="B223" s="77" t="s">
        <v>371</v>
      </c>
    </row>
    <row r="225" spans="1:6">
      <c r="A225" s="83">
        <v>30</v>
      </c>
      <c r="B225" s="77" t="s">
        <v>374</v>
      </c>
      <c r="C225" s="72" t="s">
        <v>5</v>
      </c>
      <c r="D225" s="171">
        <v>26</v>
      </c>
      <c r="E225" s="193"/>
      <c r="F225" s="177">
        <f>D225*E225</f>
        <v>0</v>
      </c>
    </row>
    <row r="226" spans="1:6" ht="66">
      <c r="B226" s="77" t="s">
        <v>373</v>
      </c>
    </row>
    <row r="227" spans="1:6">
      <c r="B227" s="77" t="s">
        <v>372</v>
      </c>
    </row>
    <row r="228" spans="1:6" ht="33">
      <c r="B228" s="77" t="s">
        <v>371</v>
      </c>
    </row>
    <row r="230" spans="1:6">
      <c r="A230" s="83">
        <v>31</v>
      </c>
      <c r="B230" s="77" t="s">
        <v>370</v>
      </c>
      <c r="C230" s="72" t="s">
        <v>5</v>
      </c>
      <c r="D230" s="171">
        <v>8</v>
      </c>
      <c r="E230" s="193"/>
      <c r="F230" s="177">
        <f>D230*E230</f>
        <v>0</v>
      </c>
    </row>
    <row r="231" spans="1:6" ht="49.5">
      <c r="B231" s="77" t="s">
        <v>369</v>
      </c>
    </row>
    <row r="233" spans="1:6">
      <c r="A233" s="83">
        <v>32</v>
      </c>
      <c r="B233" s="81" t="s">
        <v>153</v>
      </c>
      <c r="C233" s="72" t="s">
        <v>5</v>
      </c>
      <c r="D233" s="171">
        <v>4</v>
      </c>
      <c r="E233" s="193"/>
      <c r="F233" s="177">
        <f>D233*E233</f>
        <v>0</v>
      </c>
    </row>
    <row r="234" spans="1:6" ht="165">
      <c r="B234" s="77" t="s">
        <v>368</v>
      </c>
    </row>
    <row r="235" spans="1:6" ht="49.5">
      <c r="B235" s="77" t="s">
        <v>313</v>
      </c>
    </row>
    <row r="236" spans="1:6" ht="33">
      <c r="B236" s="77" t="s">
        <v>314</v>
      </c>
    </row>
    <row r="238" spans="1:6">
      <c r="B238" s="81" t="s">
        <v>539</v>
      </c>
      <c r="C238" s="78"/>
      <c r="D238" s="172"/>
      <c r="E238" s="80"/>
      <c r="F238" s="178">
        <f>SUM(F1:F237)</f>
        <v>0</v>
      </c>
    </row>
  </sheetData>
  <sheetProtection algorithmName="SHA-512" hashValue="u675Y1Jon2z+cN5FMhaugFWk7qgbGvJ3KzvBJTECnDt+z2P8LYJmpeQzJsjc42z2nJOXrwKt+rd2bRaYBlLhQw==" saltValue="zo+JY3Ltl6Qw2CvTVjnZFg==" spinCount="100000" sheet="1" objects="1" scenarios="1" selectLockedCells="1"/>
  <pageMargins left="0.98425196850393704" right="0.39370078740157483" top="0.9055118110236221" bottom="0.74803149606299213" header="0.39370078740157483" footer="0.51181102362204722"/>
  <pageSetup paperSize="9" scale="74" firstPageNumber="0" fitToHeight="0" orientation="portrait" r:id="rId1"/>
  <headerFooter scaleWithDoc="0" alignWithMargins="0">
    <oddHeader>&amp;L&amp;A&amp;CIgrišče - park Tivoli&amp;RLUZ, d.d.</oddHeader>
    <oddFooter>&amp;R&amp;P/&amp;N</oddFooter>
  </headerFooter>
  <rowBreaks count="7" manualBreakCount="7">
    <brk id="28" max="5" man="1"/>
    <brk id="70" max="5" man="1"/>
    <brk id="108" max="5" man="1"/>
    <brk id="149" max="5" man="1"/>
    <brk id="188" max="5" man="1"/>
    <brk id="218" max="5" man="1"/>
    <brk id="238"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30"/>
  <sheetViews>
    <sheetView view="pageBreakPreview" zoomScaleNormal="100" zoomScaleSheetLayoutView="100" workbookViewId="0">
      <selection activeCell="G53" sqref="G53"/>
    </sheetView>
  </sheetViews>
  <sheetFormatPr defaultColWidth="8.25" defaultRowHeight="12.75" outlineLevelCol="1"/>
  <cols>
    <col min="1" max="1" width="8.875" style="195" customWidth="1"/>
    <col min="2" max="2" width="8.25" style="196" hidden="1" customWidth="1" outlineLevel="1"/>
    <col min="3" max="3" width="5.375" style="197" customWidth="1" collapsed="1"/>
    <col min="4" max="4" width="26.875" style="198" customWidth="1"/>
    <col min="5" max="5" width="5.125" style="199" customWidth="1"/>
    <col min="6" max="6" width="5.125" style="200" customWidth="1"/>
    <col min="7" max="7" width="9.625" style="201" customWidth="1"/>
    <col min="8" max="8" width="11.375" style="202" customWidth="1"/>
    <col min="9" max="16384" width="8.25" style="200"/>
  </cols>
  <sheetData>
    <row r="1" spans="1:8" ht="24.75" customHeight="1"/>
    <row r="2" spans="1:8" ht="19.5" customHeight="1"/>
    <row r="3" spans="1:8" collapsed="1"/>
    <row r="5" spans="1:8" s="203" customFormat="1">
      <c r="A5" s="195"/>
      <c r="B5" s="196"/>
      <c r="C5" s="197"/>
      <c r="D5" s="198"/>
      <c r="E5" s="199"/>
      <c r="F5" s="200"/>
      <c r="G5" s="201"/>
      <c r="H5" s="202"/>
    </row>
    <row r="6" spans="1:8" ht="30">
      <c r="A6" s="204"/>
      <c r="B6" s="205"/>
      <c r="C6" s="206"/>
      <c r="D6" s="207" t="s">
        <v>94</v>
      </c>
      <c r="E6" s="208"/>
      <c r="F6" s="208"/>
      <c r="G6" s="209"/>
      <c r="H6" s="210"/>
    </row>
    <row r="7" spans="1:8">
      <c r="D7" s="211"/>
      <c r="F7" s="212"/>
    </row>
    <row r="9" spans="1:8">
      <c r="A9" s="204" t="s">
        <v>88</v>
      </c>
      <c r="D9" s="213" t="s">
        <v>521</v>
      </c>
    </row>
    <row r="11" spans="1:8">
      <c r="A11" s="204" t="s">
        <v>89</v>
      </c>
      <c r="D11" s="213" t="s">
        <v>520</v>
      </c>
    </row>
    <row r="12" spans="1:8">
      <c r="A12" s="204"/>
      <c r="D12" s="213"/>
    </row>
    <row r="13" spans="1:8">
      <c r="A13" s="204" t="s">
        <v>95</v>
      </c>
      <c r="D13" s="213" t="s">
        <v>537</v>
      </c>
    </row>
    <row r="15" spans="1:8" ht="38.25">
      <c r="A15" s="204" t="s">
        <v>90</v>
      </c>
      <c r="D15" s="198" t="s">
        <v>519</v>
      </c>
    </row>
    <row r="18" spans="1:8">
      <c r="A18" s="204" t="s">
        <v>91</v>
      </c>
      <c r="D18" s="214">
        <v>8822</v>
      </c>
    </row>
    <row r="21" spans="1:8">
      <c r="A21" s="204" t="s">
        <v>91</v>
      </c>
      <c r="D21" s="214" t="s">
        <v>518</v>
      </c>
    </row>
    <row r="24" spans="1:8">
      <c r="A24" s="204" t="s">
        <v>92</v>
      </c>
      <c r="D24" s="215" t="s">
        <v>659</v>
      </c>
    </row>
    <row r="25" spans="1:8">
      <c r="D25" s="216"/>
    </row>
    <row r="32" spans="1:8" s="217" customFormat="1">
      <c r="B32" s="218"/>
      <c r="C32" s="219"/>
      <c r="D32" s="220" t="s">
        <v>32</v>
      </c>
      <c r="E32" s="221"/>
      <c r="G32" s="222"/>
      <c r="H32" s="223"/>
    </row>
    <row r="34" spans="2:8">
      <c r="G34" s="202"/>
    </row>
    <row r="35" spans="2:8" s="203" customFormat="1">
      <c r="B35" s="205"/>
      <c r="C35" s="224">
        <v>1</v>
      </c>
      <c r="D35" s="204" t="s">
        <v>1</v>
      </c>
      <c r="E35" s="225"/>
      <c r="G35" s="226" t="s">
        <v>93</v>
      </c>
      <c r="H35" s="210">
        <f>SU_ZEMDELA</f>
        <v>0</v>
      </c>
    </row>
    <row r="36" spans="2:8" s="203" customFormat="1">
      <c r="B36" s="205"/>
      <c r="C36" s="206"/>
      <c r="D36" s="227"/>
      <c r="E36" s="225"/>
      <c r="G36" s="226"/>
      <c r="H36" s="210"/>
    </row>
    <row r="37" spans="2:8" s="203" customFormat="1">
      <c r="B37" s="205"/>
      <c r="C37" s="206"/>
      <c r="D37" s="227"/>
      <c r="E37" s="225"/>
      <c r="G37" s="226"/>
      <c r="H37" s="210"/>
    </row>
    <row r="38" spans="2:8" s="203" customFormat="1">
      <c r="B38" s="205"/>
      <c r="C38" s="224">
        <v>2</v>
      </c>
      <c r="D38" s="204" t="s">
        <v>96</v>
      </c>
      <c r="E38" s="225"/>
      <c r="G38" s="226" t="s">
        <v>93</v>
      </c>
      <c r="H38" s="210">
        <f>SU_MONTDELA</f>
        <v>0</v>
      </c>
    </row>
    <row r="39" spans="2:8">
      <c r="G39" s="202"/>
    </row>
    <row r="40" spans="2:8">
      <c r="G40" s="202"/>
    </row>
    <row r="41" spans="2:8" s="203" customFormat="1">
      <c r="B41" s="205"/>
      <c r="C41" s="224">
        <v>3</v>
      </c>
      <c r="D41" s="204" t="s">
        <v>97</v>
      </c>
      <c r="E41" s="225"/>
      <c r="G41" s="226" t="s">
        <v>93</v>
      </c>
      <c r="H41" s="210">
        <f>SU_NABAVAMAT</f>
        <v>0</v>
      </c>
    </row>
    <row r="42" spans="2:8">
      <c r="G42" s="202"/>
    </row>
    <row r="43" spans="2:8">
      <c r="G43" s="202"/>
    </row>
    <row r="44" spans="2:8" s="203" customFormat="1">
      <c r="B44" s="205"/>
      <c r="C44" s="224">
        <v>4</v>
      </c>
      <c r="D44" s="204" t="s">
        <v>98</v>
      </c>
      <c r="E44" s="225"/>
      <c r="G44" s="226" t="s">
        <v>93</v>
      </c>
      <c r="H44" s="210">
        <f>SU_ZAKLJDELA</f>
        <v>0</v>
      </c>
    </row>
    <row r="45" spans="2:8" s="203" customFormat="1">
      <c r="B45" s="205"/>
      <c r="C45" s="206"/>
      <c r="D45" s="204"/>
      <c r="E45" s="225"/>
      <c r="G45" s="226"/>
      <c r="H45" s="210"/>
    </row>
    <row r="46" spans="2:8" s="203" customFormat="1">
      <c r="B46" s="205"/>
      <c r="C46" s="206"/>
      <c r="D46" s="204"/>
      <c r="E46" s="225"/>
      <c r="G46" s="226"/>
      <c r="H46" s="210"/>
    </row>
    <row r="47" spans="2:8" s="203" customFormat="1">
      <c r="B47" s="205"/>
      <c r="C47" s="206"/>
      <c r="D47" s="204"/>
      <c r="E47" s="225"/>
      <c r="G47" s="226"/>
      <c r="H47" s="210"/>
    </row>
    <row r="48" spans="2:8" s="203" customFormat="1">
      <c r="B48" s="205"/>
      <c r="C48" s="206"/>
      <c r="D48" s="204" t="s">
        <v>102</v>
      </c>
      <c r="E48" s="225"/>
      <c r="G48" s="226" t="s">
        <v>93</v>
      </c>
      <c r="H48" s="210">
        <f>SUM(H32:H45)</f>
        <v>0</v>
      </c>
    </row>
    <row r="49" spans="1:8" s="203" customFormat="1">
      <c r="A49" s="204"/>
      <c r="B49" s="205"/>
      <c r="C49" s="206"/>
      <c r="D49" s="227"/>
      <c r="E49" s="225"/>
      <c r="G49" s="226"/>
      <c r="H49" s="210"/>
    </row>
    <row r="50" spans="1:8">
      <c r="A50" s="204"/>
      <c r="B50" s="205"/>
      <c r="C50" s="206"/>
      <c r="D50" s="227"/>
      <c r="E50" s="225"/>
      <c r="F50" s="203"/>
      <c r="G50" s="226"/>
      <c r="H50" s="210"/>
    </row>
    <row r="51" spans="1:8">
      <c r="A51" s="200"/>
      <c r="B51" s="228"/>
      <c r="C51" s="206">
        <v>1</v>
      </c>
      <c r="D51" s="229" t="s">
        <v>1</v>
      </c>
      <c r="E51" s="225"/>
      <c r="F51" s="230"/>
      <c r="G51" s="231"/>
      <c r="H51" s="231"/>
    </row>
    <row r="52" spans="1:8" s="239" customFormat="1" ht="12">
      <c r="A52" s="232"/>
      <c r="B52" s="233"/>
      <c r="C52" s="234"/>
      <c r="D52" s="235"/>
      <c r="E52" s="236"/>
      <c r="F52" s="237"/>
      <c r="G52" s="238"/>
      <c r="H52" s="238"/>
    </row>
    <row r="53" spans="1:8" s="239" customFormat="1" ht="180">
      <c r="A53" s="240"/>
      <c r="B53" s="241" t="s">
        <v>488</v>
      </c>
      <c r="C53" s="242">
        <v>1.01</v>
      </c>
      <c r="D53" s="243" t="s">
        <v>517</v>
      </c>
      <c r="E53" s="244" t="s">
        <v>7</v>
      </c>
      <c r="F53" s="239">
        <v>66</v>
      </c>
      <c r="G53" s="120"/>
      <c r="H53" s="245">
        <f>F53*G53</f>
        <v>0</v>
      </c>
    </row>
    <row r="54" spans="1:8" s="239" customFormat="1" ht="12">
      <c r="A54" s="240"/>
      <c r="B54" s="241"/>
      <c r="C54" s="242"/>
      <c r="D54" s="243"/>
      <c r="E54" s="244"/>
      <c r="G54" s="245"/>
      <c r="H54" s="245"/>
    </row>
    <row r="55" spans="1:8" s="239" customFormat="1" ht="36">
      <c r="A55" s="240"/>
      <c r="B55" s="241"/>
      <c r="C55" s="242">
        <v>1.02</v>
      </c>
      <c r="D55" s="243" t="s">
        <v>516</v>
      </c>
      <c r="E55" s="244" t="s">
        <v>7</v>
      </c>
      <c r="F55" s="239">
        <v>6</v>
      </c>
      <c r="G55" s="120"/>
      <c r="H55" s="245">
        <f>F55*G55</f>
        <v>0</v>
      </c>
    </row>
    <row r="56" spans="1:8" s="239" customFormat="1" ht="12">
      <c r="A56" s="240"/>
      <c r="B56" s="241"/>
      <c r="C56" s="242"/>
      <c r="D56" s="243"/>
      <c r="E56" s="244"/>
      <c r="G56" s="245"/>
      <c r="H56" s="245"/>
    </row>
    <row r="57" spans="1:8" s="239" customFormat="1" ht="132">
      <c r="A57" s="240"/>
      <c r="B57" s="241" t="s">
        <v>488</v>
      </c>
      <c r="C57" s="242">
        <v>1.03</v>
      </c>
      <c r="D57" s="243" t="s">
        <v>103</v>
      </c>
      <c r="E57" s="244" t="s">
        <v>5</v>
      </c>
      <c r="F57" s="239">
        <v>1</v>
      </c>
      <c r="G57" s="120"/>
      <c r="H57" s="245">
        <f>F57*G57</f>
        <v>0</v>
      </c>
    </row>
    <row r="58" spans="1:8" s="239" customFormat="1" ht="12">
      <c r="A58" s="240"/>
      <c r="B58" s="241"/>
      <c r="C58" s="242"/>
      <c r="D58" s="243"/>
      <c r="E58" s="244"/>
      <c r="G58" s="245"/>
      <c r="H58" s="245"/>
    </row>
    <row r="59" spans="1:8" s="239" customFormat="1" ht="72">
      <c r="A59" s="240"/>
      <c r="B59" s="241"/>
      <c r="C59" s="242">
        <v>1.04</v>
      </c>
      <c r="D59" s="243" t="s">
        <v>515</v>
      </c>
      <c r="E59" s="244" t="s">
        <v>5</v>
      </c>
      <c r="F59" s="239">
        <v>1</v>
      </c>
      <c r="G59" s="245">
        <f>(SUM(H51:H58)*0.1)</f>
        <v>0</v>
      </c>
      <c r="H59" s="246">
        <f>F59*G59</f>
        <v>0</v>
      </c>
    </row>
    <row r="60" spans="1:8" s="239" customFormat="1" ht="12">
      <c r="A60" s="240"/>
      <c r="B60" s="241"/>
      <c r="C60" s="242"/>
      <c r="D60" s="243"/>
      <c r="E60" s="244"/>
      <c r="G60" s="245"/>
      <c r="H60" s="245"/>
    </row>
    <row r="61" spans="1:8">
      <c r="A61" s="204"/>
      <c r="B61" s="205"/>
      <c r="C61" s="206"/>
      <c r="D61" s="227" t="s">
        <v>1</v>
      </c>
      <c r="E61" s="225"/>
      <c r="F61" s="203"/>
      <c r="G61" s="210" t="s">
        <v>99</v>
      </c>
      <c r="H61" s="210">
        <f>(SUM(H51:H60))</f>
        <v>0</v>
      </c>
    </row>
    <row r="62" spans="1:8">
      <c r="A62" s="204"/>
      <c r="B62" s="205"/>
      <c r="C62" s="206"/>
      <c r="D62" s="227"/>
      <c r="E62" s="225"/>
      <c r="F62" s="203"/>
      <c r="G62" s="210"/>
      <c r="H62" s="210"/>
    </row>
    <row r="63" spans="1:8" s="239" customFormat="1" ht="12">
      <c r="A63" s="247"/>
      <c r="B63" s="248"/>
      <c r="C63" s="234"/>
      <c r="D63" s="249"/>
      <c r="E63" s="236"/>
      <c r="F63" s="250"/>
      <c r="G63" s="251"/>
      <c r="H63" s="251"/>
    </row>
    <row r="64" spans="1:8">
      <c r="B64" s="205"/>
      <c r="C64" s="206">
        <v>2</v>
      </c>
      <c r="D64" s="204" t="s">
        <v>96</v>
      </c>
      <c r="E64" s="225"/>
      <c r="F64" s="203"/>
      <c r="G64" s="210"/>
      <c r="H64" s="210"/>
    </row>
    <row r="65" spans="1:8" s="239" customFormat="1" ht="12">
      <c r="A65" s="247"/>
      <c r="B65" s="248"/>
      <c r="C65" s="252"/>
      <c r="D65" s="249"/>
      <c r="E65" s="236"/>
      <c r="F65" s="250"/>
      <c r="G65" s="251"/>
      <c r="H65" s="251"/>
    </row>
    <row r="66" spans="1:8" s="239" customFormat="1" ht="60">
      <c r="B66" s="241" t="s">
        <v>514</v>
      </c>
      <c r="C66" s="242">
        <v>2.0099999999999998</v>
      </c>
      <c r="D66" s="243" t="s">
        <v>513</v>
      </c>
      <c r="E66" s="244" t="s">
        <v>7</v>
      </c>
      <c r="F66" s="239">
        <v>72</v>
      </c>
      <c r="G66" s="120"/>
      <c r="H66" s="245">
        <f>F66*G66</f>
        <v>0</v>
      </c>
    </row>
    <row r="67" spans="1:8" s="239" customFormat="1" ht="12">
      <c r="B67" s="241"/>
      <c r="C67" s="252"/>
      <c r="D67" s="243"/>
      <c r="E67" s="244"/>
      <c r="G67" s="245"/>
      <c r="H67" s="245"/>
    </row>
    <row r="68" spans="1:8" s="239" customFormat="1" ht="24">
      <c r="B68" s="241" t="s">
        <v>512</v>
      </c>
      <c r="C68" s="242">
        <v>2.02</v>
      </c>
      <c r="D68" s="243" t="s">
        <v>511</v>
      </c>
      <c r="E68" s="244" t="s">
        <v>7</v>
      </c>
      <c r="F68" s="239">
        <v>72</v>
      </c>
      <c r="G68" s="120"/>
      <c r="H68" s="245">
        <f>F68*G68</f>
        <v>0</v>
      </c>
    </row>
    <row r="69" spans="1:8" s="239" customFormat="1" ht="12">
      <c r="B69" s="241"/>
      <c r="C69" s="252"/>
      <c r="D69" s="243"/>
      <c r="E69" s="244"/>
      <c r="G69" s="245"/>
      <c r="H69" s="245"/>
    </row>
    <row r="70" spans="1:8" s="239" customFormat="1" ht="72">
      <c r="B70" s="241" t="s">
        <v>509</v>
      </c>
      <c r="C70" s="242">
        <v>2.0299999999999998</v>
      </c>
      <c r="D70" s="243" t="s">
        <v>510</v>
      </c>
      <c r="E70" s="244" t="s">
        <v>5</v>
      </c>
      <c r="F70" s="239">
        <v>1</v>
      </c>
      <c r="G70" s="120"/>
      <c r="H70" s="245">
        <f>F70*G70</f>
        <v>0</v>
      </c>
    </row>
    <row r="71" spans="1:8" s="239" customFormat="1" ht="12">
      <c r="B71" s="241"/>
      <c r="C71" s="252"/>
      <c r="D71" s="243"/>
      <c r="E71" s="244"/>
      <c r="G71" s="245"/>
      <c r="H71" s="245"/>
    </row>
    <row r="72" spans="1:8" s="239" customFormat="1" ht="36">
      <c r="B72" s="241"/>
      <c r="C72" s="242">
        <v>2.04</v>
      </c>
      <c r="D72" s="243" t="s">
        <v>104</v>
      </c>
      <c r="E72" s="244" t="s">
        <v>5</v>
      </c>
      <c r="F72" s="239">
        <v>1</v>
      </c>
      <c r="G72" s="120"/>
      <c r="H72" s="245">
        <f>F72*G72</f>
        <v>0</v>
      </c>
    </row>
    <row r="73" spans="1:8" s="239" customFormat="1" ht="12">
      <c r="B73" s="241"/>
      <c r="C73" s="252"/>
      <c r="D73" s="243"/>
      <c r="E73" s="244"/>
      <c r="G73" s="245"/>
      <c r="H73" s="245"/>
    </row>
    <row r="74" spans="1:8" s="239" customFormat="1" ht="24">
      <c r="B74" s="241" t="s">
        <v>509</v>
      </c>
      <c r="C74" s="242">
        <v>2.0499999999999998</v>
      </c>
      <c r="D74" s="243" t="s">
        <v>115</v>
      </c>
      <c r="E74" s="244" t="s">
        <v>5</v>
      </c>
      <c r="F74" s="239">
        <v>1</v>
      </c>
      <c r="G74" s="120"/>
      <c r="H74" s="245">
        <f>F74*G74</f>
        <v>0</v>
      </c>
    </row>
    <row r="75" spans="1:8" s="239" customFormat="1" ht="12">
      <c r="B75" s="241"/>
      <c r="C75" s="252"/>
      <c r="D75" s="243"/>
      <c r="E75" s="244"/>
      <c r="G75" s="245"/>
      <c r="H75" s="245"/>
    </row>
    <row r="76" spans="1:8" s="239" customFormat="1" ht="24">
      <c r="B76" s="241" t="s">
        <v>509</v>
      </c>
      <c r="C76" s="242">
        <v>2.06</v>
      </c>
      <c r="D76" s="243" t="s">
        <v>106</v>
      </c>
      <c r="E76" s="244" t="s">
        <v>5</v>
      </c>
      <c r="F76" s="239">
        <v>1</v>
      </c>
      <c r="G76" s="120"/>
      <c r="H76" s="245">
        <f>F76*G76</f>
        <v>0</v>
      </c>
    </row>
    <row r="77" spans="1:8" s="239" customFormat="1" ht="12">
      <c r="B77" s="241"/>
      <c r="C77" s="252"/>
      <c r="D77" s="243"/>
      <c r="E77" s="244"/>
      <c r="G77" s="245"/>
      <c r="H77" s="245"/>
    </row>
    <row r="78" spans="1:8" s="239" customFormat="1" ht="24">
      <c r="B78" s="241" t="s">
        <v>509</v>
      </c>
      <c r="C78" s="242">
        <v>2.0699999999999998</v>
      </c>
      <c r="D78" s="243" t="s">
        <v>107</v>
      </c>
      <c r="E78" s="244" t="s">
        <v>7</v>
      </c>
      <c r="F78" s="239">
        <v>66</v>
      </c>
      <c r="G78" s="120"/>
      <c r="H78" s="245">
        <f>F78*G78</f>
        <v>0</v>
      </c>
    </row>
    <row r="79" spans="1:8" s="239" customFormat="1" ht="12">
      <c r="B79" s="241"/>
      <c r="C79" s="252"/>
      <c r="D79" s="243"/>
      <c r="E79" s="244"/>
      <c r="G79" s="245"/>
      <c r="H79" s="245"/>
    </row>
    <row r="80" spans="1:8" s="239" customFormat="1" ht="72">
      <c r="B80" s="241"/>
      <c r="C80" s="242">
        <v>2.08</v>
      </c>
      <c r="D80" s="243" t="s">
        <v>508</v>
      </c>
      <c r="E80" s="244" t="s">
        <v>5</v>
      </c>
      <c r="F80" s="239">
        <v>1</v>
      </c>
      <c r="G80" s="120"/>
      <c r="H80" s="239">
        <f>F80*G80</f>
        <v>0</v>
      </c>
    </row>
    <row r="81" spans="1:8" s="239" customFormat="1" ht="12">
      <c r="A81" s="240"/>
      <c r="B81" s="241"/>
      <c r="C81" s="242"/>
      <c r="D81" s="243"/>
      <c r="E81" s="244"/>
      <c r="G81" s="245"/>
      <c r="H81" s="245"/>
    </row>
    <row r="82" spans="1:8">
      <c r="A82" s="204"/>
      <c r="B82" s="205"/>
      <c r="C82" s="206"/>
      <c r="D82" s="227" t="s">
        <v>96</v>
      </c>
      <c r="E82" s="225"/>
      <c r="F82" s="203"/>
      <c r="G82" s="210" t="s">
        <v>99</v>
      </c>
      <c r="H82" s="210">
        <f>(SUM(H64:H80))</f>
        <v>0</v>
      </c>
    </row>
    <row r="83" spans="1:8">
      <c r="A83" s="204"/>
      <c r="B83" s="205"/>
      <c r="C83" s="206"/>
      <c r="D83" s="227"/>
      <c r="E83" s="225"/>
      <c r="F83" s="203"/>
      <c r="G83" s="210"/>
      <c r="H83" s="210"/>
    </row>
    <row r="84" spans="1:8">
      <c r="A84" s="204"/>
      <c r="B84" s="205"/>
      <c r="C84" s="206"/>
      <c r="D84" s="227"/>
      <c r="E84" s="225"/>
      <c r="F84" s="203"/>
      <c r="G84" s="210"/>
      <c r="H84" s="210"/>
    </row>
    <row r="85" spans="1:8">
      <c r="B85" s="205"/>
      <c r="C85" s="206">
        <v>3</v>
      </c>
      <c r="D85" s="204" t="s">
        <v>97</v>
      </c>
      <c r="E85" s="225"/>
      <c r="F85" s="203"/>
      <c r="G85" s="210"/>
      <c r="H85" s="210"/>
    </row>
    <row r="86" spans="1:8" s="239" customFormat="1" ht="12">
      <c r="A86" s="247"/>
      <c r="B86" s="248"/>
      <c r="C86" s="234"/>
      <c r="D86" s="249"/>
      <c r="E86" s="236"/>
      <c r="F86" s="250"/>
      <c r="G86" s="251"/>
      <c r="H86" s="251"/>
    </row>
    <row r="87" spans="1:8" s="239" customFormat="1" ht="12">
      <c r="B87" s="241" t="s">
        <v>506</v>
      </c>
      <c r="C87" s="242">
        <v>3.01</v>
      </c>
      <c r="D87" s="243" t="s">
        <v>507</v>
      </c>
      <c r="E87" s="244" t="s">
        <v>7</v>
      </c>
      <c r="F87" s="239">
        <v>76</v>
      </c>
      <c r="G87" s="120"/>
      <c r="H87" s="245">
        <f>F87*G87</f>
        <v>0</v>
      </c>
    </row>
    <row r="88" spans="1:8" s="239" customFormat="1" ht="12">
      <c r="A88" s="247"/>
      <c r="B88" s="248"/>
      <c r="C88" s="234"/>
      <c r="D88" s="249"/>
      <c r="E88" s="236"/>
      <c r="F88" s="250"/>
      <c r="G88" s="251"/>
      <c r="H88" s="251"/>
    </row>
    <row r="89" spans="1:8" s="239" customFormat="1" ht="12">
      <c r="B89" s="241" t="s">
        <v>506</v>
      </c>
      <c r="C89" s="242">
        <v>3.02</v>
      </c>
      <c r="D89" s="243" t="s">
        <v>505</v>
      </c>
      <c r="E89" s="244" t="s">
        <v>7</v>
      </c>
      <c r="F89" s="239">
        <v>76</v>
      </c>
      <c r="G89" s="120"/>
      <c r="H89" s="245">
        <f>F89*G89</f>
        <v>0</v>
      </c>
    </row>
    <row r="90" spans="1:8" s="239" customFormat="1" ht="12">
      <c r="A90" s="247"/>
      <c r="B90" s="248"/>
      <c r="C90" s="234"/>
      <c r="D90" s="249"/>
      <c r="E90" s="236"/>
      <c r="F90" s="250"/>
      <c r="G90" s="251"/>
      <c r="H90" s="251"/>
    </row>
    <row r="91" spans="1:8" s="239" customFormat="1" ht="72">
      <c r="B91" s="241"/>
      <c r="C91" s="242">
        <v>3.03</v>
      </c>
      <c r="D91" s="243" t="s">
        <v>504</v>
      </c>
      <c r="E91" s="244" t="s">
        <v>5</v>
      </c>
      <c r="F91" s="239">
        <v>1</v>
      </c>
      <c r="G91" s="120"/>
      <c r="H91" s="245">
        <f>F91*G91</f>
        <v>0</v>
      </c>
    </row>
    <row r="92" spans="1:8" s="239" customFormat="1" ht="12">
      <c r="B92" s="241"/>
      <c r="C92" s="234"/>
      <c r="D92" s="243"/>
      <c r="E92" s="244"/>
      <c r="G92" s="245"/>
      <c r="H92" s="245"/>
    </row>
    <row r="93" spans="1:8" s="239" customFormat="1" ht="119.25" customHeight="1">
      <c r="B93" s="241"/>
      <c r="C93" s="242">
        <v>3.04</v>
      </c>
      <c r="D93" s="253" t="s">
        <v>503</v>
      </c>
      <c r="E93" s="244" t="s">
        <v>5</v>
      </c>
      <c r="F93" s="239">
        <v>1</v>
      </c>
      <c r="G93" s="120"/>
      <c r="H93" s="245">
        <f>F93*G93</f>
        <v>0</v>
      </c>
    </row>
    <row r="94" spans="1:8" s="239" customFormat="1" ht="12">
      <c r="B94" s="241"/>
      <c r="C94" s="242"/>
      <c r="E94" s="244"/>
      <c r="G94" s="245"/>
      <c r="H94" s="245"/>
    </row>
    <row r="95" spans="1:8" s="239" customFormat="1" ht="12">
      <c r="B95" s="241"/>
      <c r="C95" s="242"/>
      <c r="D95" s="254" t="s">
        <v>111</v>
      </c>
      <c r="E95" s="244"/>
      <c r="G95" s="245"/>
      <c r="H95" s="245"/>
    </row>
    <row r="96" spans="1:8" s="239" customFormat="1" ht="12">
      <c r="B96" s="241"/>
      <c r="C96" s="242">
        <v>3.05</v>
      </c>
      <c r="D96" s="253" t="s">
        <v>502</v>
      </c>
      <c r="E96" s="244" t="s">
        <v>5</v>
      </c>
      <c r="F96" s="239">
        <v>1</v>
      </c>
      <c r="G96" s="120"/>
      <c r="H96" s="245">
        <f t="shared" ref="H96:H110" si="0">F96*G96</f>
        <v>0</v>
      </c>
    </row>
    <row r="97" spans="2:8" s="239" customFormat="1" ht="12">
      <c r="B97" s="241"/>
      <c r="C97" s="242">
        <v>3.06</v>
      </c>
      <c r="D97" s="253" t="s">
        <v>112</v>
      </c>
      <c r="E97" s="244" t="s">
        <v>5</v>
      </c>
      <c r="F97" s="239">
        <v>1</v>
      </c>
      <c r="G97" s="120"/>
      <c r="H97" s="245">
        <f t="shared" si="0"/>
        <v>0</v>
      </c>
    </row>
    <row r="98" spans="2:8" s="239" customFormat="1" ht="12">
      <c r="B98" s="241"/>
      <c r="C98" s="242">
        <v>3.07</v>
      </c>
      <c r="D98" s="243" t="s">
        <v>501</v>
      </c>
      <c r="E98" s="244" t="s">
        <v>5</v>
      </c>
      <c r="F98" s="239">
        <v>1</v>
      </c>
      <c r="G98" s="120"/>
      <c r="H98" s="245">
        <f t="shared" si="0"/>
        <v>0</v>
      </c>
    </row>
    <row r="99" spans="2:8" s="239" customFormat="1" ht="12">
      <c r="B99" s="241"/>
      <c r="C99" s="242">
        <v>3.08</v>
      </c>
      <c r="D99" s="243" t="s">
        <v>500</v>
      </c>
      <c r="E99" s="244" t="s">
        <v>5</v>
      </c>
      <c r="F99" s="239">
        <v>1</v>
      </c>
      <c r="G99" s="120"/>
      <c r="H99" s="245">
        <f t="shared" si="0"/>
        <v>0</v>
      </c>
    </row>
    <row r="100" spans="2:8" s="239" customFormat="1" ht="12">
      <c r="B100" s="241"/>
      <c r="C100" s="242">
        <v>3.09</v>
      </c>
      <c r="D100" s="243" t="s">
        <v>499</v>
      </c>
      <c r="E100" s="244" t="s">
        <v>5</v>
      </c>
      <c r="F100" s="239">
        <v>1</v>
      </c>
      <c r="G100" s="120"/>
      <c r="H100" s="245">
        <f t="shared" si="0"/>
        <v>0</v>
      </c>
    </row>
    <row r="101" spans="2:8" s="239" customFormat="1" ht="12">
      <c r="B101" s="241"/>
      <c r="C101" s="242">
        <v>3.1</v>
      </c>
      <c r="D101" s="243" t="s">
        <v>498</v>
      </c>
      <c r="E101" s="244" t="s">
        <v>5</v>
      </c>
      <c r="F101" s="239">
        <v>1</v>
      </c>
      <c r="G101" s="120"/>
      <c r="H101" s="245">
        <f t="shared" si="0"/>
        <v>0</v>
      </c>
    </row>
    <row r="102" spans="2:8" s="239" customFormat="1" ht="12">
      <c r="B102" s="241"/>
      <c r="C102" s="242">
        <v>3.11</v>
      </c>
      <c r="D102" s="243" t="s">
        <v>497</v>
      </c>
      <c r="E102" s="244" t="s">
        <v>5</v>
      </c>
      <c r="F102" s="239">
        <v>1</v>
      </c>
      <c r="G102" s="120"/>
      <c r="H102" s="245">
        <f t="shared" si="0"/>
        <v>0</v>
      </c>
    </row>
    <row r="103" spans="2:8" s="239" customFormat="1" ht="12">
      <c r="B103" s="241"/>
      <c r="C103" s="242">
        <v>3.12</v>
      </c>
      <c r="D103" s="243" t="s">
        <v>496</v>
      </c>
      <c r="E103" s="244" t="s">
        <v>5</v>
      </c>
      <c r="F103" s="239">
        <v>1</v>
      </c>
      <c r="G103" s="120"/>
      <c r="H103" s="245">
        <f t="shared" si="0"/>
        <v>0</v>
      </c>
    </row>
    <row r="104" spans="2:8" s="239" customFormat="1" ht="12">
      <c r="B104" s="241"/>
      <c r="C104" s="242">
        <v>3.13</v>
      </c>
      <c r="D104" s="243" t="s">
        <v>495</v>
      </c>
      <c r="E104" s="244" t="s">
        <v>5</v>
      </c>
      <c r="F104" s="239">
        <v>1</v>
      </c>
      <c r="G104" s="120"/>
      <c r="H104" s="245">
        <f t="shared" si="0"/>
        <v>0</v>
      </c>
    </row>
    <row r="105" spans="2:8" s="239" customFormat="1" ht="12">
      <c r="B105" s="241"/>
      <c r="C105" s="242">
        <v>3.14</v>
      </c>
      <c r="D105" s="243" t="s">
        <v>494</v>
      </c>
      <c r="E105" s="244" t="s">
        <v>5</v>
      </c>
      <c r="F105" s="239">
        <v>4</v>
      </c>
      <c r="G105" s="120"/>
      <c r="H105" s="245">
        <f t="shared" si="0"/>
        <v>0</v>
      </c>
    </row>
    <row r="106" spans="2:8" s="239" customFormat="1" ht="12">
      <c r="B106" s="241"/>
      <c r="C106" s="242">
        <v>3.15</v>
      </c>
      <c r="D106" s="243" t="s">
        <v>493</v>
      </c>
      <c r="E106" s="244" t="s">
        <v>5</v>
      </c>
      <c r="F106" s="239">
        <v>2</v>
      </c>
      <c r="G106" s="120"/>
      <c r="H106" s="245">
        <f t="shared" si="0"/>
        <v>0</v>
      </c>
    </row>
    <row r="107" spans="2:8" s="239" customFormat="1" ht="12">
      <c r="B107" s="241"/>
      <c r="C107" s="242">
        <v>3.16</v>
      </c>
      <c r="D107" s="243" t="s">
        <v>113</v>
      </c>
      <c r="E107" s="244" t="s">
        <v>5</v>
      </c>
      <c r="F107" s="239">
        <v>2</v>
      </c>
      <c r="G107" s="120"/>
      <c r="H107" s="245">
        <f t="shared" si="0"/>
        <v>0</v>
      </c>
    </row>
    <row r="108" spans="2:8" s="239" customFormat="1" ht="12">
      <c r="B108" s="241"/>
      <c r="C108" s="242">
        <v>3.17</v>
      </c>
      <c r="D108" s="243" t="s">
        <v>114</v>
      </c>
      <c r="E108" s="244" t="s">
        <v>5</v>
      </c>
      <c r="F108" s="239">
        <v>2</v>
      </c>
      <c r="G108" s="120"/>
      <c r="H108" s="245">
        <f t="shared" si="0"/>
        <v>0</v>
      </c>
    </row>
    <row r="109" spans="2:8" s="239" customFormat="1" ht="48">
      <c r="B109" s="241"/>
      <c r="C109" s="242">
        <v>3.18</v>
      </c>
      <c r="D109" s="243" t="s">
        <v>492</v>
      </c>
      <c r="E109" s="244" t="s">
        <v>5</v>
      </c>
      <c r="F109" s="239">
        <v>2</v>
      </c>
      <c r="G109" s="120"/>
      <c r="H109" s="245">
        <f t="shared" si="0"/>
        <v>0</v>
      </c>
    </row>
    <row r="110" spans="2:8" s="239" customFormat="1" ht="24">
      <c r="B110" s="241"/>
      <c r="C110" s="242">
        <v>3.19</v>
      </c>
      <c r="D110" s="243" t="s">
        <v>491</v>
      </c>
      <c r="E110" s="244" t="s">
        <v>5</v>
      </c>
      <c r="F110" s="239">
        <v>1</v>
      </c>
      <c r="G110" s="120"/>
      <c r="H110" s="245">
        <f t="shared" si="0"/>
        <v>0</v>
      </c>
    </row>
    <row r="111" spans="2:8" s="239" customFormat="1" ht="12">
      <c r="B111" s="241"/>
      <c r="C111" s="242"/>
      <c r="D111" s="243"/>
      <c r="E111" s="244"/>
      <c r="G111" s="245"/>
      <c r="H111" s="245"/>
    </row>
    <row r="112" spans="2:8" s="239" customFormat="1" ht="12">
      <c r="B112" s="241"/>
      <c r="C112" s="242">
        <v>3.2</v>
      </c>
      <c r="D112" s="243" t="s">
        <v>490</v>
      </c>
      <c r="E112" s="244" t="s">
        <v>5</v>
      </c>
      <c r="F112" s="239">
        <v>1</v>
      </c>
      <c r="G112" s="120"/>
      <c r="H112" s="245">
        <f>F112*G112</f>
        <v>0</v>
      </c>
    </row>
    <row r="113" spans="1:8" s="239" customFormat="1" ht="12">
      <c r="B113" s="241"/>
      <c r="C113" s="242"/>
      <c r="D113" s="243"/>
      <c r="E113" s="244"/>
      <c r="G113" s="245"/>
      <c r="H113" s="245"/>
    </row>
    <row r="114" spans="1:8" s="239" customFormat="1" ht="12">
      <c r="B114" s="241"/>
      <c r="C114" s="242">
        <v>3.21</v>
      </c>
      <c r="D114" s="243" t="s">
        <v>489</v>
      </c>
      <c r="E114" s="244" t="s">
        <v>5</v>
      </c>
      <c r="F114" s="239">
        <v>1</v>
      </c>
      <c r="G114" s="120"/>
      <c r="H114" s="239">
        <f>F114*G114</f>
        <v>0</v>
      </c>
    </row>
    <row r="115" spans="1:8" s="239" customFormat="1" ht="12">
      <c r="B115" s="241"/>
      <c r="C115" s="242"/>
      <c r="D115" s="243"/>
      <c r="E115" s="244"/>
      <c r="G115" s="245"/>
      <c r="H115" s="245"/>
    </row>
    <row r="116" spans="1:8" s="239" customFormat="1" ht="12">
      <c r="B116" s="241"/>
      <c r="C116" s="242">
        <v>3.22</v>
      </c>
      <c r="D116" s="243" t="s">
        <v>100</v>
      </c>
      <c r="E116" s="244" t="s">
        <v>5</v>
      </c>
      <c r="F116" s="239">
        <v>1</v>
      </c>
      <c r="G116" s="120"/>
      <c r="H116" s="239">
        <f>F116*G116</f>
        <v>0</v>
      </c>
    </row>
    <row r="117" spans="1:8" s="239" customFormat="1" ht="12">
      <c r="A117" s="240"/>
      <c r="B117" s="241"/>
      <c r="C117" s="242"/>
      <c r="D117" s="243"/>
      <c r="E117" s="244"/>
      <c r="G117" s="245"/>
      <c r="H117" s="245"/>
    </row>
    <row r="118" spans="1:8" s="239" customFormat="1" ht="25.5">
      <c r="A118" s="204"/>
      <c r="B118" s="205"/>
      <c r="C118" s="206"/>
      <c r="D118" s="227" t="s">
        <v>101</v>
      </c>
      <c r="E118" s="225"/>
      <c r="F118" s="203"/>
      <c r="G118" s="210" t="s">
        <v>99</v>
      </c>
      <c r="H118" s="210">
        <f>(SUM(H85:H117))</f>
        <v>0</v>
      </c>
    </row>
    <row r="119" spans="1:8" s="239" customFormat="1">
      <c r="A119" s="204"/>
      <c r="B119" s="205"/>
      <c r="C119" s="206"/>
      <c r="D119" s="227"/>
      <c r="E119" s="225"/>
      <c r="F119" s="203"/>
      <c r="G119" s="210"/>
      <c r="H119" s="210"/>
    </row>
    <row r="120" spans="1:8" s="239" customFormat="1">
      <c r="A120" s="204"/>
      <c r="B120" s="205"/>
      <c r="C120" s="206"/>
      <c r="D120" s="227"/>
      <c r="E120" s="225"/>
      <c r="F120" s="203"/>
      <c r="G120" s="210"/>
      <c r="H120" s="210"/>
    </row>
    <row r="121" spans="1:8">
      <c r="B121" s="205"/>
      <c r="C121" s="206">
        <v>4</v>
      </c>
      <c r="D121" s="204" t="s">
        <v>98</v>
      </c>
      <c r="E121" s="225"/>
      <c r="F121" s="203"/>
      <c r="G121" s="210"/>
      <c r="H121" s="210"/>
    </row>
    <row r="122" spans="1:8" s="239" customFormat="1" ht="12">
      <c r="A122" s="232"/>
      <c r="B122" s="233"/>
      <c r="C122" s="234"/>
      <c r="D122" s="235"/>
      <c r="E122" s="236"/>
      <c r="F122" s="237"/>
      <c r="G122" s="238"/>
      <c r="H122" s="238"/>
    </row>
    <row r="123" spans="1:8" s="239" customFormat="1" ht="84">
      <c r="A123" s="240"/>
      <c r="B123" s="241" t="s">
        <v>488</v>
      </c>
      <c r="C123" s="242">
        <v>4.01</v>
      </c>
      <c r="D123" s="243" t="s">
        <v>487</v>
      </c>
      <c r="E123" s="244" t="s">
        <v>5</v>
      </c>
      <c r="F123" s="239">
        <v>1</v>
      </c>
      <c r="G123" s="120"/>
      <c r="H123" s="245">
        <f>F123*G123</f>
        <v>0</v>
      </c>
    </row>
    <row r="124" spans="1:8" s="239" customFormat="1" ht="12">
      <c r="A124" s="240"/>
      <c r="B124" s="241"/>
      <c r="C124" s="242"/>
      <c r="D124" s="243"/>
      <c r="E124" s="244"/>
      <c r="G124" s="245"/>
      <c r="H124" s="245"/>
    </row>
    <row r="125" spans="1:8" s="239" customFormat="1" ht="72">
      <c r="A125" s="240"/>
      <c r="B125" s="241"/>
      <c r="C125" s="242">
        <v>4.0199999999999996</v>
      </c>
      <c r="D125" s="243" t="s">
        <v>486</v>
      </c>
      <c r="E125" s="244" t="s">
        <v>5</v>
      </c>
      <c r="F125" s="239">
        <v>1</v>
      </c>
      <c r="G125" s="245">
        <f>SUM(H123:H123)*0.1</f>
        <v>0</v>
      </c>
      <c r="H125" s="239">
        <f>F125*G125</f>
        <v>0</v>
      </c>
    </row>
    <row r="126" spans="1:8" s="239" customFormat="1" ht="12">
      <c r="A126" s="240"/>
      <c r="B126" s="241"/>
      <c r="C126" s="242"/>
      <c r="D126" s="243"/>
      <c r="E126" s="244"/>
      <c r="G126" s="245"/>
      <c r="H126" s="245"/>
    </row>
    <row r="127" spans="1:8">
      <c r="A127" s="204"/>
      <c r="B127" s="205"/>
      <c r="C127" s="206"/>
      <c r="D127" s="227" t="s">
        <v>98</v>
      </c>
      <c r="E127" s="225"/>
      <c r="F127" s="203"/>
      <c r="G127" s="210" t="s">
        <v>99</v>
      </c>
      <c r="H127" s="210">
        <f>SUM(H123:H126)</f>
        <v>0</v>
      </c>
    </row>
    <row r="128" spans="1:8">
      <c r="A128" s="204"/>
      <c r="B128" s="205"/>
      <c r="C128" s="206"/>
      <c r="D128" s="227"/>
      <c r="E128" s="225"/>
      <c r="F128" s="203"/>
      <c r="G128" s="255"/>
      <c r="H128" s="210"/>
    </row>
    <row r="129" spans="1:8" s="239" customFormat="1">
      <c r="A129" s="204"/>
      <c r="B129" s="205"/>
      <c r="C129" s="206"/>
      <c r="D129" s="227"/>
      <c r="E129" s="225"/>
      <c r="F129" s="203"/>
      <c r="G129" s="255"/>
      <c r="H129" s="210"/>
    </row>
    <row r="130" spans="1:8">
      <c r="A130" s="204"/>
      <c r="B130" s="205"/>
      <c r="C130" s="206"/>
      <c r="D130" s="227"/>
      <c r="E130" s="225"/>
      <c r="F130" s="203"/>
      <c r="G130" s="255"/>
      <c r="H130" s="210"/>
    </row>
  </sheetData>
  <sheetProtection algorithmName="SHA-512" hashValue="OsS24ZIfQDlbelErLN28ZAUJVQLlMmpG77sE6sSLx0t2v/MJOWpNpf/vV8yRSpAaU/ZwbBGGq42UpPnYu4LJgQ==" saltValue="grOBw4CRIszJ2LuFNpnYdw==" spinCount="100000" sheet="1" objects="1" scenarios="1" selectLockedCells="1"/>
  <pageMargins left="0.98425196850393704" right="0.39370078740157483" top="0.9055118110236221" bottom="0.74803149606299213" header="0.39370078740157483" footer="0.51181102362204722"/>
  <pageSetup paperSize="9" scale="75" orientation="portrait" r:id="rId1"/>
  <headerFooter scaleWithDoc="0" alignWithMargins="0">
    <oddHeader>&amp;L&amp;A&amp;CIgrišče - park Tivoli&amp;RLUZ, d.d.</oddHeader>
    <oddFooter>&amp;R&amp;P/&amp;N</oddFooter>
  </headerFooter>
  <rowBreaks count="3" manualBreakCount="3">
    <brk id="50" max="7" man="1"/>
    <brk id="63" max="7" man="1"/>
    <brk id="94"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44"/>
  <sheetViews>
    <sheetView showWhiteSpace="0" view="pageBreakPreview" topLeftCell="A3" zoomScaleNormal="100" zoomScaleSheetLayoutView="100" workbookViewId="0">
      <selection activeCell="G110" sqref="G110"/>
    </sheetView>
  </sheetViews>
  <sheetFormatPr defaultColWidth="8.25" defaultRowHeight="12.75" outlineLevelCol="1"/>
  <cols>
    <col min="1" max="1" width="8.875" style="195" customWidth="1"/>
    <col min="2" max="2" width="8.25" style="196" hidden="1" customWidth="1" outlineLevel="1"/>
    <col min="3" max="3" width="5.375" style="197" customWidth="1" collapsed="1"/>
    <col min="4" max="4" width="26.875" style="198" customWidth="1"/>
    <col min="5" max="5" width="5.125" style="199" customWidth="1"/>
    <col min="6" max="6" width="5.125" style="200" customWidth="1"/>
    <col min="7" max="7" width="9.625" style="201" customWidth="1"/>
    <col min="8" max="8" width="11.375" style="202" customWidth="1"/>
    <col min="9" max="16384" width="8.25" style="200"/>
  </cols>
  <sheetData>
    <row r="1" spans="1:8" ht="16.5" hidden="1" customHeight="1"/>
    <row r="2" spans="1:8" ht="26.25" hidden="1" customHeight="1"/>
    <row r="3" spans="1:8" collapsed="1"/>
    <row r="5" spans="1:8" s="203" customFormat="1">
      <c r="A5" s="195"/>
      <c r="B5" s="196"/>
      <c r="C5" s="197"/>
      <c r="D5" s="198"/>
      <c r="E5" s="199"/>
      <c r="F5" s="200"/>
      <c r="G5" s="201"/>
      <c r="H5" s="202"/>
    </row>
    <row r="6" spans="1:8" ht="30">
      <c r="A6" s="204"/>
      <c r="B6" s="205"/>
      <c r="C6" s="206"/>
      <c r="D6" s="207" t="s">
        <v>94</v>
      </c>
      <c r="E6" s="208"/>
      <c r="F6" s="208"/>
      <c r="G6" s="209"/>
      <c r="H6" s="210"/>
    </row>
    <row r="7" spans="1:8">
      <c r="D7" s="211"/>
      <c r="F7" s="212"/>
    </row>
    <row r="9" spans="1:8">
      <c r="A9" s="204" t="s">
        <v>88</v>
      </c>
      <c r="D9" s="213" t="s">
        <v>521</v>
      </c>
    </row>
    <row r="11" spans="1:8">
      <c r="A11" s="204" t="s">
        <v>89</v>
      </c>
      <c r="D11" s="213" t="s">
        <v>520</v>
      </c>
    </row>
    <row r="12" spans="1:8">
      <c r="A12" s="204"/>
      <c r="D12" s="213"/>
    </row>
    <row r="13" spans="1:8">
      <c r="A13" s="204" t="s">
        <v>95</v>
      </c>
      <c r="D13" s="213" t="s">
        <v>536</v>
      </c>
    </row>
    <row r="15" spans="1:8" ht="38.25">
      <c r="A15" s="204" t="s">
        <v>90</v>
      </c>
      <c r="D15" s="198" t="s">
        <v>519</v>
      </c>
    </row>
    <row r="18" spans="1:8">
      <c r="A18" s="204" t="s">
        <v>91</v>
      </c>
      <c r="D18" s="214">
        <v>8822</v>
      </c>
    </row>
    <row r="21" spans="1:8">
      <c r="A21" s="204" t="s">
        <v>91</v>
      </c>
      <c r="D21" s="214" t="s">
        <v>518</v>
      </c>
    </row>
    <row r="24" spans="1:8">
      <c r="A24" s="204" t="s">
        <v>92</v>
      </c>
      <c r="D24" s="215" t="s">
        <v>659</v>
      </c>
    </row>
    <row r="25" spans="1:8">
      <c r="D25" s="216"/>
    </row>
    <row r="32" spans="1:8" s="217" customFormat="1">
      <c r="B32" s="218"/>
      <c r="C32" s="219"/>
      <c r="D32" s="220" t="s">
        <v>32</v>
      </c>
      <c r="E32" s="221"/>
      <c r="G32" s="223"/>
      <c r="H32" s="223"/>
    </row>
    <row r="33" spans="2:8">
      <c r="G33" s="202"/>
    </row>
    <row r="34" spans="2:8">
      <c r="G34" s="202"/>
    </row>
    <row r="35" spans="2:8" s="203" customFormat="1">
      <c r="B35" s="205"/>
      <c r="C35" s="224">
        <v>1</v>
      </c>
      <c r="D35" s="204" t="s">
        <v>1</v>
      </c>
      <c r="E35" s="225"/>
      <c r="G35" s="226" t="s">
        <v>93</v>
      </c>
      <c r="H35" s="210">
        <f>SU_ZEMDELA</f>
        <v>0</v>
      </c>
    </row>
    <row r="36" spans="2:8" s="203" customFormat="1">
      <c r="B36" s="205"/>
      <c r="C36" s="206"/>
      <c r="D36" s="227"/>
      <c r="E36" s="225"/>
      <c r="G36" s="226"/>
      <c r="H36" s="210"/>
    </row>
    <row r="37" spans="2:8" s="203" customFormat="1">
      <c r="B37" s="205"/>
      <c r="C37" s="206"/>
      <c r="D37" s="227"/>
      <c r="E37" s="225"/>
      <c r="G37" s="226"/>
      <c r="H37" s="210"/>
    </row>
    <row r="38" spans="2:8" s="203" customFormat="1">
      <c r="B38" s="205"/>
      <c r="C38" s="224">
        <v>2</v>
      </c>
      <c r="D38" s="204" t="s">
        <v>96</v>
      </c>
      <c r="E38" s="225"/>
      <c r="G38" s="226" t="s">
        <v>93</v>
      </c>
      <c r="H38" s="210">
        <f>SU_MONTDELA</f>
        <v>0</v>
      </c>
    </row>
    <row r="39" spans="2:8">
      <c r="G39" s="202"/>
    </row>
    <row r="40" spans="2:8">
      <c r="G40" s="202"/>
    </row>
    <row r="41" spans="2:8" s="203" customFormat="1">
      <c r="B41" s="205"/>
      <c r="C41" s="224">
        <v>3</v>
      </c>
      <c r="D41" s="204" t="s">
        <v>97</v>
      </c>
      <c r="E41" s="225"/>
      <c r="G41" s="226" t="s">
        <v>93</v>
      </c>
      <c r="H41" s="210">
        <f>SU_NABAVAMAT</f>
        <v>0</v>
      </c>
    </row>
    <row r="42" spans="2:8">
      <c r="G42" s="202"/>
    </row>
    <row r="43" spans="2:8">
      <c r="G43" s="202"/>
    </row>
    <row r="44" spans="2:8" s="203" customFormat="1">
      <c r="B44" s="205"/>
      <c r="C44" s="224">
        <v>4</v>
      </c>
      <c r="D44" s="204" t="s">
        <v>98</v>
      </c>
      <c r="E44" s="225"/>
      <c r="G44" s="226" t="s">
        <v>93</v>
      </c>
      <c r="H44" s="210">
        <f>SU_ZAKLJDELA</f>
        <v>0</v>
      </c>
    </row>
    <row r="45" spans="2:8" s="203" customFormat="1" ht="13.5" customHeight="1">
      <c r="B45" s="205"/>
      <c r="C45" s="206"/>
      <c r="D45" s="204"/>
      <c r="E45" s="225"/>
      <c r="G45" s="226"/>
      <c r="H45" s="210"/>
    </row>
    <row r="46" spans="2:8" s="203" customFormat="1">
      <c r="B46" s="205"/>
      <c r="C46" s="206"/>
      <c r="D46" s="204"/>
      <c r="E46" s="225"/>
      <c r="G46" s="226"/>
      <c r="H46" s="210"/>
    </row>
    <row r="47" spans="2:8" s="203" customFormat="1">
      <c r="B47" s="205"/>
      <c r="C47" s="206"/>
      <c r="D47" s="204"/>
      <c r="E47" s="225"/>
      <c r="G47" s="226"/>
      <c r="H47" s="210"/>
    </row>
    <row r="48" spans="2:8" s="203" customFormat="1">
      <c r="B48" s="205"/>
      <c r="C48" s="206"/>
      <c r="D48" s="204" t="s">
        <v>102</v>
      </c>
      <c r="E48" s="225"/>
      <c r="G48" s="226" t="s">
        <v>93</v>
      </c>
      <c r="H48" s="210">
        <f>SUM(H32:H45)</f>
        <v>0</v>
      </c>
    </row>
    <row r="49" spans="1:8" s="203" customFormat="1">
      <c r="A49" s="204"/>
      <c r="B49" s="205"/>
      <c r="C49" s="206"/>
      <c r="D49" s="227"/>
      <c r="E49" s="225"/>
      <c r="G49" s="226"/>
      <c r="H49" s="210"/>
    </row>
    <row r="50" spans="1:8">
      <c r="A50" s="204"/>
      <c r="B50" s="205"/>
      <c r="C50" s="206"/>
      <c r="D50" s="227"/>
      <c r="E50" s="225"/>
      <c r="F50" s="203"/>
      <c r="G50" s="226"/>
      <c r="H50" s="210"/>
    </row>
    <row r="51" spans="1:8">
      <c r="A51" s="200"/>
      <c r="B51" s="228"/>
      <c r="C51" s="206">
        <v>1</v>
      </c>
      <c r="D51" s="229" t="s">
        <v>1</v>
      </c>
      <c r="E51" s="225"/>
      <c r="F51" s="230"/>
      <c r="G51" s="231"/>
      <c r="H51" s="231"/>
    </row>
    <row r="52" spans="1:8" s="239" customFormat="1" ht="12">
      <c r="A52" s="232"/>
      <c r="B52" s="233"/>
      <c r="C52" s="234"/>
      <c r="D52" s="235"/>
      <c r="E52" s="236"/>
      <c r="F52" s="237"/>
      <c r="G52" s="238"/>
      <c r="H52" s="238"/>
    </row>
    <row r="53" spans="1:8" s="239" customFormat="1" ht="144">
      <c r="A53" s="240"/>
      <c r="B53" s="241" t="s">
        <v>488</v>
      </c>
      <c r="C53" s="242">
        <v>1.01</v>
      </c>
      <c r="D53" s="243" t="s">
        <v>535</v>
      </c>
      <c r="E53" s="244" t="s">
        <v>7</v>
      </c>
      <c r="F53" s="239">
        <v>80</v>
      </c>
      <c r="G53" s="120"/>
      <c r="H53" s="245">
        <f>F53*G53</f>
        <v>0</v>
      </c>
    </row>
    <row r="54" spans="1:8" s="239" customFormat="1" ht="12">
      <c r="A54" s="240"/>
      <c r="B54" s="241"/>
      <c r="C54" s="242"/>
      <c r="D54" s="243"/>
      <c r="E54" s="244"/>
      <c r="G54" s="245"/>
      <c r="H54" s="245"/>
    </row>
    <row r="55" spans="1:8" s="239" customFormat="1" ht="72">
      <c r="A55" s="240"/>
      <c r="B55" s="241"/>
      <c r="C55" s="242">
        <v>1.02</v>
      </c>
      <c r="D55" s="243" t="s">
        <v>515</v>
      </c>
      <c r="E55" s="244" t="s">
        <v>534</v>
      </c>
      <c r="F55" s="239">
        <v>1</v>
      </c>
      <c r="G55" s="245">
        <f>(SUM(H51:H54)*0.1)</f>
        <v>0</v>
      </c>
      <c r="H55" s="246">
        <f>F55*G55</f>
        <v>0</v>
      </c>
    </row>
    <row r="56" spans="1:8" s="239" customFormat="1" ht="12">
      <c r="A56" s="240"/>
      <c r="B56" s="241"/>
      <c r="C56" s="242"/>
      <c r="D56" s="243"/>
      <c r="E56" s="244"/>
      <c r="G56" s="245"/>
      <c r="H56" s="245"/>
    </row>
    <row r="57" spans="1:8">
      <c r="A57" s="204"/>
      <c r="B57" s="205"/>
      <c r="C57" s="206"/>
      <c r="D57" s="227" t="s">
        <v>1</v>
      </c>
      <c r="E57" s="225"/>
      <c r="F57" s="203"/>
      <c r="G57" s="210" t="s">
        <v>99</v>
      </c>
      <c r="H57" s="210">
        <f>(SUM(H51:H56))</f>
        <v>0</v>
      </c>
    </row>
    <row r="58" spans="1:8">
      <c r="A58" s="204"/>
      <c r="B58" s="205"/>
      <c r="C58" s="206"/>
      <c r="D58" s="227"/>
      <c r="E58" s="225"/>
      <c r="F58" s="203"/>
      <c r="G58" s="210"/>
      <c r="H58" s="210"/>
    </row>
    <row r="59" spans="1:8" s="239" customFormat="1" ht="12">
      <c r="A59" s="247"/>
      <c r="B59" s="248"/>
      <c r="C59" s="234"/>
      <c r="D59" s="249"/>
      <c r="E59" s="236"/>
      <c r="F59" s="250"/>
      <c r="G59" s="251"/>
      <c r="H59" s="251"/>
    </row>
    <row r="60" spans="1:8">
      <c r="B60" s="205"/>
      <c r="C60" s="206">
        <v>2</v>
      </c>
      <c r="D60" s="204" t="s">
        <v>96</v>
      </c>
      <c r="E60" s="225"/>
      <c r="F60" s="203"/>
      <c r="G60" s="210"/>
      <c r="H60" s="210"/>
    </row>
    <row r="61" spans="1:8" s="239" customFormat="1" ht="12">
      <c r="A61" s="247"/>
      <c r="B61" s="248"/>
      <c r="C61" s="252"/>
      <c r="D61" s="249"/>
      <c r="E61" s="236"/>
      <c r="F61" s="250"/>
      <c r="G61" s="251"/>
      <c r="H61" s="251"/>
    </row>
    <row r="62" spans="1:8" s="239" customFormat="1" ht="36">
      <c r="B62" s="241" t="s">
        <v>514</v>
      </c>
      <c r="C62" s="242">
        <v>2.0099999999999998</v>
      </c>
      <c r="D62" s="243" t="s">
        <v>533</v>
      </c>
      <c r="E62" s="244" t="s">
        <v>7</v>
      </c>
      <c r="F62" s="239">
        <v>4</v>
      </c>
      <c r="G62" s="120"/>
      <c r="H62" s="245">
        <f>F62*G62</f>
        <v>0</v>
      </c>
    </row>
    <row r="63" spans="1:8" s="239" customFormat="1" ht="12">
      <c r="A63" s="247"/>
      <c r="B63" s="248"/>
      <c r="C63" s="252"/>
      <c r="D63" s="249"/>
      <c r="E63" s="236"/>
      <c r="F63" s="250"/>
      <c r="G63" s="251"/>
      <c r="H63" s="251"/>
    </row>
    <row r="64" spans="1:8" s="239" customFormat="1" ht="36">
      <c r="B64" s="241" t="s">
        <v>514</v>
      </c>
      <c r="C64" s="242">
        <v>2.02</v>
      </c>
      <c r="D64" s="243" t="s">
        <v>532</v>
      </c>
      <c r="E64" s="244" t="s">
        <v>7</v>
      </c>
      <c r="F64" s="239">
        <v>76</v>
      </c>
      <c r="G64" s="120"/>
      <c r="H64" s="245">
        <f>F64*G64</f>
        <v>0</v>
      </c>
    </row>
    <row r="65" spans="1:8" s="239" customFormat="1" ht="12">
      <c r="B65" s="241"/>
      <c r="C65" s="252"/>
      <c r="D65" s="243"/>
      <c r="E65" s="244"/>
      <c r="G65" s="245"/>
      <c r="H65" s="245"/>
    </row>
    <row r="66" spans="1:8" s="239" customFormat="1" ht="24">
      <c r="B66" s="241" t="s">
        <v>512</v>
      </c>
      <c r="C66" s="242">
        <v>2.0299999999999998</v>
      </c>
      <c r="D66" s="243" t="s">
        <v>531</v>
      </c>
      <c r="E66" s="244" t="s">
        <v>7</v>
      </c>
      <c r="F66" s="239">
        <v>80</v>
      </c>
      <c r="G66" s="120"/>
      <c r="H66" s="245">
        <f>F66*G66</f>
        <v>0</v>
      </c>
    </row>
    <row r="67" spans="1:8" s="239" customFormat="1" ht="12">
      <c r="A67" s="247"/>
      <c r="B67" s="248"/>
      <c r="C67" s="252"/>
      <c r="D67" s="249"/>
      <c r="E67" s="236"/>
      <c r="F67" s="250"/>
      <c r="G67" s="251"/>
      <c r="H67" s="251"/>
    </row>
    <row r="68" spans="1:8" s="239" customFormat="1" ht="24">
      <c r="B68" s="241" t="s">
        <v>514</v>
      </c>
      <c r="C68" s="242">
        <v>2.04</v>
      </c>
      <c r="D68" s="243" t="s">
        <v>530</v>
      </c>
      <c r="E68" s="244" t="s">
        <v>5</v>
      </c>
      <c r="F68" s="239">
        <v>5</v>
      </c>
      <c r="G68" s="120"/>
      <c r="H68" s="245">
        <f>F68*G68</f>
        <v>0</v>
      </c>
    </row>
    <row r="69" spans="1:8" s="239" customFormat="1" ht="12">
      <c r="B69" s="241"/>
      <c r="C69" s="252"/>
      <c r="D69" s="243"/>
      <c r="E69" s="244"/>
      <c r="G69" s="245"/>
      <c r="H69" s="245"/>
    </row>
    <row r="70" spans="1:8" s="239" customFormat="1" ht="24">
      <c r="B70" s="241"/>
      <c r="C70" s="242">
        <v>2.0499999999999998</v>
      </c>
      <c r="D70" s="243" t="s">
        <v>529</v>
      </c>
      <c r="E70" s="244" t="s">
        <v>5</v>
      </c>
      <c r="F70" s="239">
        <v>4</v>
      </c>
      <c r="G70" s="120"/>
      <c r="H70" s="245">
        <f>F70*G70</f>
        <v>0</v>
      </c>
    </row>
    <row r="71" spans="1:8" s="239" customFormat="1" ht="12">
      <c r="B71" s="241"/>
      <c r="C71" s="252"/>
      <c r="D71" s="243"/>
      <c r="E71" s="244"/>
      <c r="G71" s="245"/>
      <c r="H71" s="245"/>
    </row>
    <row r="72" spans="1:8" s="239" customFormat="1" ht="12">
      <c r="B72" s="241" t="s">
        <v>509</v>
      </c>
      <c r="C72" s="242">
        <v>2.06</v>
      </c>
      <c r="D72" s="243" t="s">
        <v>528</v>
      </c>
      <c r="E72" s="244" t="s">
        <v>5</v>
      </c>
      <c r="F72" s="239">
        <v>6</v>
      </c>
      <c r="G72" s="120"/>
      <c r="H72" s="245">
        <f>F72*G72</f>
        <v>0</v>
      </c>
    </row>
    <row r="73" spans="1:8" s="239" customFormat="1" ht="12">
      <c r="B73" s="241"/>
      <c r="C73" s="252"/>
      <c r="D73" s="243"/>
      <c r="E73" s="244"/>
      <c r="G73" s="245"/>
      <c r="H73" s="245"/>
    </row>
    <row r="74" spans="1:8" s="239" customFormat="1" ht="24">
      <c r="B74" s="241" t="s">
        <v>509</v>
      </c>
      <c r="C74" s="242">
        <v>2.0699999999999998</v>
      </c>
      <c r="D74" s="243" t="s">
        <v>105</v>
      </c>
      <c r="E74" s="244" t="s">
        <v>5</v>
      </c>
      <c r="F74" s="239">
        <v>3</v>
      </c>
      <c r="G74" s="120"/>
      <c r="H74" s="245">
        <f>F74*G74</f>
        <v>0</v>
      </c>
    </row>
    <row r="75" spans="1:8" s="239" customFormat="1" ht="12">
      <c r="B75" s="241"/>
      <c r="C75" s="252"/>
      <c r="D75" s="243"/>
      <c r="E75" s="244"/>
      <c r="G75" s="245"/>
      <c r="H75" s="245"/>
    </row>
    <row r="76" spans="1:8" s="239" customFormat="1" ht="12">
      <c r="B76" s="241" t="s">
        <v>509</v>
      </c>
      <c r="C76" s="242">
        <v>2.08</v>
      </c>
      <c r="D76" s="243" t="s">
        <v>527</v>
      </c>
      <c r="E76" s="244" t="s">
        <v>5</v>
      </c>
      <c r="F76" s="239">
        <v>3</v>
      </c>
      <c r="G76" s="120"/>
      <c r="H76" s="245">
        <f>F76*G76</f>
        <v>0</v>
      </c>
    </row>
    <row r="77" spans="1:8" s="239" customFormat="1" ht="12">
      <c r="B77" s="241"/>
      <c r="C77" s="252"/>
      <c r="D77" s="243"/>
      <c r="E77" s="244"/>
      <c r="G77" s="245"/>
      <c r="H77" s="245"/>
    </row>
    <row r="78" spans="1:8" s="239" customFormat="1" ht="12">
      <c r="B78" s="241" t="s">
        <v>509</v>
      </c>
      <c r="C78" s="242">
        <v>2.09</v>
      </c>
      <c r="D78" s="243" t="s">
        <v>526</v>
      </c>
      <c r="E78" s="244" t="s">
        <v>7</v>
      </c>
      <c r="F78" s="239">
        <v>80</v>
      </c>
      <c r="G78" s="120"/>
      <c r="H78" s="245">
        <f>F78*G78</f>
        <v>0</v>
      </c>
    </row>
    <row r="79" spans="1:8" s="239" customFormat="1" ht="12">
      <c r="B79" s="241"/>
      <c r="C79" s="252"/>
      <c r="D79" s="243"/>
      <c r="E79" s="244"/>
      <c r="G79" s="245"/>
      <c r="H79" s="245"/>
    </row>
    <row r="80" spans="1:8" s="239" customFormat="1" ht="72">
      <c r="B80" s="241"/>
      <c r="C80" s="242">
        <v>2.1</v>
      </c>
      <c r="D80" s="243" t="s">
        <v>508</v>
      </c>
      <c r="E80" s="244" t="s">
        <v>5</v>
      </c>
      <c r="F80" s="239">
        <v>1</v>
      </c>
      <c r="G80" s="120"/>
      <c r="H80" s="246">
        <f>F80*G80</f>
        <v>0</v>
      </c>
    </row>
    <row r="81" spans="1:8" s="239" customFormat="1" ht="12">
      <c r="A81" s="240"/>
      <c r="B81" s="241"/>
      <c r="C81" s="242"/>
      <c r="D81" s="243"/>
      <c r="E81" s="244"/>
      <c r="G81" s="245"/>
      <c r="H81" s="245"/>
    </row>
    <row r="82" spans="1:8">
      <c r="A82" s="204"/>
      <c r="B82" s="205"/>
      <c r="C82" s="206"/>
      <c r="D82" s="227" t="s">
        <v>96</v>
      </c>
      <c r="E82" s="225"/>
      <c r="F82" s="203"/>
      <c r="G82" s="210" t="s">
        <v>99</v>
      </c>
      <c r="H82" s="210">
        <f>(SUM(H60:H80))</f>
        <v>0</v>
      </c>
    </row>
    <row r="83" spans="1:8">
      <c r="A83" s="204"/>
      <c r="B83" s="205"/>
      <c r="C83" s="206"/>
      <c r="D83" s="227"/>
      <c r="E83" s="225"/>
      <c r="F83" s="203"/>
      <c r="G83" s="210"/>
      <c r="H83" s="210"/>
    </row>
    <row r="84" spans="1:8">
      <c r="A84" s="204"/>
      <c r="B84" s="205"/>
      <c r="C84" s="206"/>
      <c r="D84" s="227"/>
      <c r="E84" s="225"/>
      <c r="F84" s="203"/>
      <c r="G84" s="210"/>
      <c r="H84" s="210"/>
    </row>
    <row r="85" spans="1:8">
      <c r="B85" s="205"/>
      <c r="C85" s="206">
        <v>3</v>
      </c>
      <c r="D85" s="204" t="s">
        <v>97</v>
      </c>
      <c r="E85" s="225"/>
      <c r="F85" s="203"/>
      <c r="G85" s="210"/>
      <c r="H85" s="210"/>
    </row>
    <row r="86" spans="1:8" s="239" customFormat="1" ht="12">
      <c r="A86" s="247"/>
      <c r="B86" s="248"/>
      <c r="C86" s="234"/>
      <c r="D86" s="249"/>
      <c r="E86" s="236"/>
      <c r="F86" s="250"/>
      <c r="G86" s="251"/>
      <c r="H86" s="251"/>
    </row>
    <row r="87" spans="1:8" s="239" customFormat="1" ht="12">
      <c r="B87" s="241" t="s">
        <v>506</v>
      </c>
      <c r="C87" s="242">
        <v>3.01</v>
      </c>
      <c r="D87" s="243" t="s">
        <v>108</v>
      </c>
      <c r="E87" s="244" t="s">
        <v>7</v>
      </c>
      <c r="F87" s="239">
        <v>5</v>
      </c>
      <c r="G87" s="120"/>
      <c r="H87" s="245">
        <f>F87*G87</f>
        <v>0</v>
      </c>
    </row>
    <row r="88" spans="1:8" s="239" customFormat="1" ht="12">
      <c r="A88" s="247"/>
      <c r="B88" s="248"/>
      <c r="C88" s="234"/>
      <c r="D88" s="249"/>
      <c r="E88" s="236"/>
      <c r="F88" s="250"/>
      <c r="G88" s="251"/>
      <c r="H88" s="251"/>
    </row>
    <row r="89" spans="1:8" s="239" customFormat="1" ht="12">
      <c r="B89" s="241" t="s">
        <v>506</v>
      </c>
      <c r="C89" s="242">
        <v>3.02</v>
      </c>
      <c r="D89" s="243" t="s">
        <v>525</v>
      </c>
      <c r="E89" s="244" t="s">
        <v>7</v>
      </c>
      <c r="F89" s="239">
        <v>80</v>
      </c>
      <c r="G89" s="120"/>
      <c r="H89" s="245">
        <f>F89*G89</f>
        <v>0</v>
      </c>
    </row>
    <row r="90" spans="1:8" s="239" customFormat="1" ht="12">
      <c r="A90" s="247"/>
      <c r="B90" s="248"/>
      <c r="C90" s="234"/>
      <c r="D90" s="249"/>
      <c r="E90" s="236"/>
      <c r="F90" s="250"/>
      <c r="G90" s="251"/>
      <c r="H90" s="251"/>
    </row>
    <row r="91" spans="1:8" s="239" customFormat="1" ht="13.5" customHeight="1">
      <c r="B91" s="241" t="s">
        <v>506</v>
      </c>
      <c r="C91" s="242">
        <v>3.03</v>
      </c>
      <c r="D91" s="243" t="s">
        <v>109</v>
      </c>
      <c r="E91" s="244" t="s">
        <v>7</v>
      </c>
      <c r="F91" s="239">
        <v>85</v>
      </c>
      <c r="G91" s="120"/>
      <c r="H91" s="245">
        <f>F91*G91</f>
        <v>0</v>
      </c>
    </row>
    <row r="92" spans="1:8" s="239" customFormat="1" ht="12">
      <c r="B92" s="241"/>
      <c r="C92" s="234"/>
      <c r="D92" s="243"/>
      <c r="E92" s="244"/>
      <c r="G92" s="245"/>
      <c r="H92" s="245"/>
    </row>
    <row r="93" spans="1:8" s="239" customFormat="1" ht="12">
      <c r="B93" s="241"/>
      <c r="C93" s="242">
        <v>3.04</v>
      </c>
      <c r="D93" s="243" t="s">
        <v>524</v>
      </c>
      <c r="E93" s="244" t="s">
        <v>5</v>
      </c>
      <c r="F93" s="239">
        <v>2</v>
      </c>
      <c r="G93" s="120"/>
      <c r="H93" s="245">
        <f>F93*G93</f>
        <v>0</v>
      </c>
    </row>
    <row r="94" spans="1:8" s="239" customFormat="1" ht="12">
      <c r="B94" s="241"/>
      <c r="C94" s="234"/>
      <c r="D94" s="243"/>
      <c r="E94" s="244"/>
      <c r="G94" s="245"/>
      <c r="H94" s="245"/>
    </row>
    <row r="95" spans="1:8" s="239" customFormat="1" ht="12">
      <c r="B95" s="241"/>
      <c r="C95" s="242">
        <v>3.05</v>
      </c>
      <c r="D95" s="243" t="s">
        <v>523</v>
      </c>
      <c r="E95" s="244" t="s">
        <v>5</v>
      </c>
      <c r="F95" s="239">
        <v>3</v>
      </c>
      <c r="G95" s="120"/>
      <c r="H95" s="245">
        <f>F95*G95</f>
        <v>0</v>
      </c>
    </row>
    <row r="96" spans="1:8" s="239" customFormat="1" ht="12">
      <c r="B96" s="241"/>
      <c r="C96" s="234"/>
      <c r="D96" s="243"/>
      <c r="E96" s="244"/>
      <c r="G96" s="245"/>
      <c r="H96" s="245"/>
    </row>
    <row r="97" spans="1:8" s="239" customFormat="1" ht="12">
      <c r="B97" s="241"/>
      <c r="C97" s="242">
        <v>3.06</v>
      </c>
      <c r="D97" s="243" t="s">
        <v>110</v>
      </c>
      <c r="E97" s="244" t="s">
        <v>5</v>
      </c>
      <c r="F97" s="239">
        <v>2</v>
      </c>
      <c r="G97" s="120"/>
      <c r="H97" s="245">
        <f>F97*G97</f>
        <v>0</v>
      </c>
    </row>
    <row r="98" spans="1:8" s="239" customFormat="1" ht="12">
      <c r="B98" s="241"/>
      <c r="C98" s="234"/>
      <c r="D98" s="243"/>
      <c r="E98" s="244"/>
      <c r="G98" s="245"/>
      <c r="H98" s="245"/>
    </row>
    <row r="99" spans="1:8" s="239" customFormat="1" ht="12">
      <c r="B99" s="241"/>
      <c r="C99" s="242">
        <v>3.07</v>
      </c>
      <c r="D99" s="243" t="s">
        <v>522</v>
      </c>
      <c r="E99" s="244" t="s">
        <v>5</v>
      </c>
      <c r="F99" s="239">
        <v>1</v>
      </c>
      <c r="G99" s="120"/>
      <c r="H99" s="245">
        <f>F99*G99</f>
        <v>0</v>
      </c>
    </row>
    <row r="100" spans="1:8" s="239" customFormat="1" ht="12">
      <c r="B100" s="241"/>
      <c r="C100" s="234"/>
      <c r="D100" s="243"/>
      <c r="E100" s="244"/>
      <c r="G100" s="245"/>
      <c r="H100" s="245"/>
    </row>
    <row r="101" spans="1:8" s="239" customFormat="1" ht="12">
      <c r="B101" s="241"/>
      <c r="C101" s="242">
        <v>3.08</v>
      </c>
      <c r="D101" s="243" t="s">
        <v>489</v>
      </c>
      <c r="E101" s="244" t="s">
        <v>5</v>
      </c>
      <c r="F101" s="239">
        <v>1</v>
      </c>
      <c r="G101" s="120"/>
      <c r="H101" s="239">
        <f>F101*G101</f>
        <v>0</v>
      </c>
    </row>
    <row r="102" spans="1:8" s="239" customFormat="1" ht="12">
      <c r="B102" s="241"/>
      <c r="C102" s="234"/>
      <c r="D102" s="243"/>
      <c r="E102" s="244"/>
      <c r="G102" s="245"/>
      <c r="H102" s="245"/>
    </row>
    <row r="103" spans="1:8" s="239" customFormat="1" ht="12">
      <c r="B103" s="241"/>
      <c r="C103" s="242">
        <v>3.09</v>
      </c>
      <c r="D103" s="243" t="s">
        <v>100</v>
      </c>
      <c r="E103" s="244" t="s">
        <v>5</v>
      </c>
      <c r="F103" s="239">
        <v>1</v>
      </c>
      <c r="G103" s="120"/>
      <c r="H103" s="239">
        <f>F103*G103</f>
        <v>0</v>
      </c>
    </row>
    <row r="104" spans="1:8" s="239" customFormat="1" ht="12">
      <c r="A104" s="240"/>
      <c r="B104" s="241"/>
      <c r="C104" s="242"/>
      <c r="D104" s="243"/>
      <c r="E104" s="244"/>
      <c r="G104" s="245"/>
      <c r="H104" s="245"/>
    </row>
    <row r="105" spans="1:8" s="239" customFormat="1" ht="25.5">
      <c r="A105" s="204"/>
      <c r="B105" s="205"/>
      <c r="C105" s="206"/>
      <c r="D105" s="227" t="s">
        <v>101</v>
      </c>
      <c r="E105" s="225"/>
      <c r="F105" s="203"/>
      <c r="G105" s="210" t="s">
        <v>99</v>
      </c>
      <c r="H105" s="210">
        <f>(SUM(H85:H104))</f>
        <v>0</v>
      </c>
    </row>
    <row r="106" spans="1:8" s="239" customFormat="1">
      <c r="A106" s="204"/>
      <c r="B106" s="205"/>
      <c r="C106" s="206"/>
      <c r="D106" s="227"/>
      <c r="E106" s="225"/>
      <c r="F106" s="203"/>
      <c r="G106" s="210"/>
      <c r="H106" s="210"/>
    </row>
    <row r="107" spans="1:8" s="239" customFormat="1">
      <c r="A107" s="204"/>
      <c r="B107" s="205"/>
      <c r="C107" s="206"/>
      <c r="D107" s="227"/>
      <c r="E107" s="225"/>
      <c r="F107" s="203"/>
      <c r="G107" s="210"/>
      <c r="H107" s="210"/>
    </row>
    <row r="108" spans="1:8">
      <c r="B108" s="205"/>
      <c r="C108" s="206">
        <v>4</v>
      </c>
      <c r="D108" s="204" t="s">
        <v>98</v>
      </c>
      <c r="E108" s="225"/>
      <c r="F108" s="203"/>
      <c r="G108" s="210"/>
      <c r="H108" s="210"/>
    </row>
    <row r="109" spans="1:8" s="239" customFormat="1" ht="12">
      <c r="A109" s="232"/>
      <c r="B109" s="233"/>
      <c r="C109" s="234"/>
      <c r="D109" s="235"/>
      <c r="E109" s="236"/>
      <c r="F109" s="237"/>
      <c r="G109" s="238"/>
      <c r="H109" s="238"/>
    </row>
    <row r="110" spans="1:8" s="239" customFormat="1" ht="84">
      <c r="A110" s="240"/>
      <c r="B110" s="241" t="s">
        <v>488</v>
      </c>
      <c r="C110" s="242">
        <v>4.01</v>
      </c>
      <c r="D110" s="243" t="s">
        <v>487</v>
      </c>
      <c r="E110" s="244" t="s">
        <v>5</v>
      </c>
      <c r="F110" s="239">
        <v>1</v>
      </c>
      <c r="G110" s="120"/>
      <c r="H110" s="245">
        <f>F110*G110</f>
        <v>0</v>
      </c>
    </row>
    <row r="111" spans="1:8" s="239" customFormat="1" ht="12">
      <c r="A111" s="240"/>
      <c r="B111" s="241"/>
      <c r="C111" s="242"/>
      <c r="D111" s="243"/>
      <c r="E111" s="244"/>
      <c r="G111" s="245"/>
      <c r="H111" s="245"/>
    </row>
    <row r="112" spans="1:8" s="239" customFormat="1" ht="72">
      <c r="A112" s="240"/>
      <c r="B112" s="241"/>
      <c r="C112" s="242">
        <v>4.0199999999999996</v>
      </c>
      <c r="D112" s="243" t="s">
        <v>486</v>
      </c>
      <c r="E112" s="244" t="s">
        <v>5</v>
      </c>
      <c r="F112" s="239">
        <v>1</v>
      </c>
      <c r="G112" s="245">
        <f>SUM(H110:H110)*0.1</f>
        <v>0</v>
      </c>
      <c r="H112" s="239">
        <f>F112*G112</f>
        <v>0</v>
      </c>
    </row>
    <row r="113" spans="1:8" s="239" customFormat="1" ht="12">
      <c r="A113" s="240"/>
      <c r="B113" s="241"/>
      <c r="C113" s="242"/>
      <c r="D113" s="243"/>
      <c r="E113" s="244"/>
      <c r="G113" s="245"/>
      <c r="H113" s="245"/>
    </row>
    <row r="114" spans="1:8">
      <c r="A114" s="204"/>
      <c r="B114" s="205"/>
      <c r="C114" s="206"/>
      <c r="D114" s="227" t="s">
        <v>98</v>
      </c>
      <c r="E114" s="225"/>
      <c r="F114" s="203"/>
      <c r="G114" s="210" t="s">
        <v>99</v>
      </c>
      <c r="H114" s="210">
        <f>SUM(H110:H113)</f>
        <v>0</v>
      </c>
    </row>
    <row r="115" spans="1:8" s="239" customFormat="1">
      <c r="A115" s="204"/>
      <c r="B115" s="205"/>
      <c r="C115" s="206"/>
      <c r="D115" s="227"/>
      <c r="E115" s="225"/>
      <c r="F115" s="203"/>
      <c r="G115" s="210"/>
      <c r="H115" s="210"/>
    </row>
    <row r="116" spans="1:8">
      <c r="A116" s="204"/>
      <c r="B116" s="205"/>
      <c r="C116" s="206"/>
      <c r="D116" s="227"/>
      <c r="E116" s="225"/>
      <c r="F116" s="203"/>
      <c r="G116" s="210"/>
      <c r="H116" s="210"/>
    </row>
    <row r="117" spans="1:8">
      <c r="G117" s="202"/>
    </row>
    <row r="118" spans="1:8">
      <c r="G118" s="202"/>
    </row>
    <row r="119" spans="1:8">
      <c r="G119" s="202"/>
    </row>
    <row r="120" spans="1:8">
      <c r="G120" s="202"/>
    </row>
    <row r="121" spans="1:8">
      <c r="G121" s="202"/>
    </row>
    <row r="122" spans="1:8">
      <c r="G122" s="202"/>
    </row>
    <row r="123" spans="1:8">
      <c r="G123" s="202"/>
    </row>
    <row r="124" spans="1:8">
      <c r="G124" s="202"/>
    </row>
    <row r="125" spans="1:8">
      <c r="G125" s="202"/>
    </row>
    <row r="126" spans="1:8">
      <c r="G126" s="202"/>
    </row>
    <row r="127" spans="1:8">
      <c r="G127" s="202"/>
    </row>
    <row r="128" spans="1:8">
      <c r="G128" s="202"/>
    </row>
    <row r="129" spans="7:7">
      <c r="G129" s="202"/>
    </row>
    <row r="130" spans="7:7">
      <c r="G130" s="202"/>
    </row>
    <row r="131" spans="7:7">
      <c r="G131" s="202"/>
    </row>
    <row r="132" spans="7:7">
      <c r="G132" s="202"/>
    </row>
    <row r="133" spans="7:7">
      <c r="G133" s="202"/>
    </row>
    <row r="134" spans="7:7">
      <c r="G134" s="202"/>
    </row>
    <row r="135" spans="7:7">
      <c r="G135" s="202"/>
    </row>
    <row r="136" spans="7:7">
      <c r="G136" s="202"/>
    </row>
    <row r="137" spans="7:7">
      <c r="G137" s="202"/>
    </row>
    <row r="138" spans="7:7">
      <c r="G138" s="202"/>
    </row>
    <row r="139" spans="7:7">
      <c r="G139" s="202"/>
    </row>
    <row r="140" spans="7:7">
      <c r="G140" s="202"/>
    </row>
    <row r="141" spans="7:7">
      <c r="G141" s="202"/>
    </row>
    <row r="142" spans="7:7">
      <c r="G142" s="202"/>
    </row>
    <row r="143" spans="7:7">
      <c r="G143" s="202"/>
    </row>
    <row r="144" spans="7:7">
      <c r="G144" s="202"/>
    </row>
  </sheetData>
  <sheetProtection algorithmName="SHA-512" hashValue="F/Akqs+TeYSl+TVeakxqrvVEVFuuW/qoQDvMYYI/9xDx0fOrM7PnC47Z/qXdMqPbbldaU7duJOPuwe0KHbaCQw==" saltValue="kxdPr0ngdRktSMkd0YVW+A==" spinCount="100000" sheet="1" objects="1" scenarios="1" selectLockedCells="1"/>
  <pageMargins left="0.98425196850393704" right="0.39370078740157483" top="0.9055118110236221" bottom="0.74803149606299213" header="0.39370078740157483" footer="0.51181102362204722"/>
  <pageSetup paperSize="9" scale="75" orientation="portrait" r:id="rId1"/>
  <headerFooter scaleWithDoc="0" alignWithMargins="0">
    <oddHeader>&amp;L&amp;A&amp;CIgrišče - park Tivoli&amp;RLUZ, d.d.</oddHeader>
    <oddFooter>&amp;R&amp;P/&amp;N</oddFooter>
  </headerFooter>
  <rowBreaks count="2" manualBreakCount="2">
    <brk id="50" max="7" man="1"/>
    <brk id="84"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23"/>
  <sheetViews>
    <sheetView view="pageBreakPreview" zoomScale="60" zoomScaleNormal="100" workbookViewId="0">
      <selection activeCell="F17" sqref="F17"/>
    </sheetView>
  </sheetViews>
  <sheetFormatPr defaultRowHeight="14.25"/>
  <cols>
    <col min="1" max="1" width="2.5" style="119" customWidth="1"/>
    <col min="2" max="2" width="35.625" style="119" customWidth="1"/>
    <col min="3" max="5" width="9" style="119"/>
    <col min="6" max="6" width="11.875" style="119" bestFit="1" customWidth="1"/>
    <col min="7" max="256" width="9" style="119"/>
    <col min="257" max="257" width="2.5" style="119" customWidth="1"/>
    <col min="258" max="258" width="35.625" style="119" customWidth="1"/>
    <col min="259" max="261" width="9" style="119"/>
    <col min="262" max="262" width="11.875" style="119" bestFit="1" customWidth="1"/>
    <col min="263" max="512" width="9" style="119"/>
    <col min="513" max="513" width="2.5" style="119" customWidth="1"/>
    <col min="514" max="514" width="35.625" style="119" customWidth="1"/>
    <col min="515" max="517" width="9" style="119"/>
    <col min="518" max="518" width="11.875" style="119" bestFit="1" customWidth="1"/>
    <col min="519" max="768" width="9" style="119"/>
    <col min="769" max="769" width="2.5" style="119" customWidth="1"/>
    <col min="770" max="770" width="35.625" style="119" customWidth="1"/>
    <col min="771" max="773" width="9" style="119"/>
    <col min="774" max="774" width="11.875" style="119" bestFit="1" customWidth="1"/>
    <col min="775" max="1024" width="9" style="119"/>
    <col min="1025" max="1025" width="2.5" style="119" customWidth="1"/>
    <col min="1026" max="1026" width="35.625" style="119" customWidth="1"/>
    <col min="1027" max="1029" width="9" style="119"/>
    <col min="1030" max="1030" width="11.875" style="119" bestFit="1" customWidth="1"/>
    <col min="1031" max="1280" width="9" style="119"/>
    <col min="1281" max="1281" width="2.5" style="119" customWidth="1"/>
    <col min="1282" max="1282" width="35.625" style="119" customWidth="1"/>
    <col min="1283" max="1285" width="9" style="119"/>
    <col min="1286" max="1286" width="11.875" style="119" bestFit="1" customWidth="1"/>
    <col min="1287" max="1536" width="9" style="119"/>
    <col min="1537" max="1537" width="2.5" style="119" customWidth="1"/>
    <col min="1538" max="1538" width="35.625" style="119" customWidth="1"/>
    <col min="1539" max="1541" width="9" style="119"/>
    <col min="1542" max="1542" width="11.875" style="119" bestFit="1" customWidth="1"/>
    <col min="1543" max="1792" width="9" style="119"/>
    <col min="1793" max="1793" width="2.5" style="119" customWidth="1"/>
    <col min="1794" max="1794" width="35.625" style="119" customWidth="1"/>
    <col min="1795" max="1797" width="9" style="119"/>
    <col min="1798" max="1798" width="11.875" style="119" bestFit="1" customWidth="1"/>
    <col min="1799" max="2048" width="9" style="119"/>
    <col min="2049" max="2049" width="2.5" style="119" customWidth="1"/>
    <col min="2050" max="2050" width="35.625" style="119" customWidth="1"/>
    <col min="2051" max="2053" width="9" style="119"/>
    <col min="2054" max="2054" width="11.875" style="119" bestFit="1" customWidth="1"/>
    <col min="2055" max="2304" width="9" style="119"/>
    <col min="2305" max="2305" width="2.5" style="119" customWidth="1"/>
    <col min="2306" max="2306" width="35.625" style="119" customWidth="1"/>
    <col min="2307" max="2309" width="9" style="119"/>
    <col min="2310" max="2310" width="11.875" style="119" bestFit="1" customWidth="1"/>
    <col min="2311" max="2560" width="9" style="119"/>
    <col min="2561" max="2561" width="2.5" style="119" customWidth="1"/>
    <col min="2562" max="2562" width="35.625" style="119" customWidth="1"/>
    <col min="2563" max="2565" width="9" style="119"/>
    <col min="2566" max="2566" width="11.875" style="119" bestFit="1" customWidth="1"/>
    <col min="2567" max="2816" width="9" style="119"/>
    <col min="2817" max="2817" width="2.5" style="119" customWidth="1"/>
    <col min="2818" max="2818" width="35.625" style="119" customWidth="1"/>
    <col min="2819" max="2821" width="9" style="119"/>
    <col min="2822" max="2822" width="11.875" style="119" bestFit="1" customWidth="1"/>
    <col min="2823" max="3072" width="9" style="119"/>
    <col min="3073" max="3073" width="2.5" style="119" customWidth="1"/>
    <col min="3074" max="3074" width="35.625" style="119" customWidth="1"/>
    <col min="3075" max="3077" width="9" style="119"/>
    <col min="3078" max="3078" width="11.875" style="119" bestFit="1" customWidth="1"/>
    <col min="3079" max="3328" width="9" style="119"/>
    <col min="3329" max="3329" width="2.5" style="119" customWidth="1"/>
    <col min="3330" max="3330" width="35.625" style="119" customWidth="1"/>
    <col min="3331" max="3333" width="9" style="119"/>
    <col min="3334" max="3334" width="11.875" style="119" bestFit="1" customWidth="1"/>
    <col min="3335" max="3584" width="9" style="119"/>
    <col min="3585" max="3585" width="2.5" style="119" customWidth="1"/>
    <col min="3586" max="3586" width="35.625" style="119" customWidth="1"/>
    <col min="3587" max="3589" width="9" style="119"/>
    <col min="3590" max="3590" width="11.875" style="119" bestFit="1" customWidth="1"/>
    <col min="3591" max="3840" width="9" style="119"/>
    <col min="3841" max="3841" width="2.5" style="119" customWidth="1"/>
    <col min="3842" max="3842" width="35.625" style="119" customWidth="1"/>
    <col min="3843" max="3845" width="9" style="119"/>
    <col min="3846" max="3846" width="11.875" style="119" bestFit="1" customWidth="1"/>
    <col min="3847" max="4096" width="9" style="119"/>
    <col min="4097" max="4097" width="2.5" style="119" customWidth="1"/>
    <col min="4098" max="4098" width="35.625" style="119" customWidth="1"/>
    <col min="4099" max="4101" width="9" style="119"/>
    <col min="4102" max="4102" width="11.875" style="119" bestFit="1" customWidth="1"/>
    <col min="4103" max="4352" width="9" style="119"/>
    <col min="4353" max="4353" width="2.5" style="119" customWidth="1"/>
    <col min="4354" max="4354" width="35.625" style="119" customWidth="1"/>
    <col min="4355" max="4357" width="9" style="119"/>
    <col min="4358" max="4358" width="11.875" style="119" bestFit="1" customWidth="1"/>
    <col min="4359" max="4608" width="9" style="119"/>
    <col min="4609" max="4609" width="2.5" style="119" customWidth="1"/>
    <col min="4610" max="4610" width="35.625" style="119" customWidth="1"/>
    <col min="4611" max="4613" width="9" style="119"/>
    <col min="4614" max="4614" width="11.875" style="119" bestFit="1" customWidth="1"/>
    <col min="4615" max="4864" width="9" style="119"/>
    <col min="4865" max="4865" width="2.5" style="119" customWidth="1"/>
    <col min="4866" max="4866" width="35.625" style="119" customWidth="1"/>
    <col min="4867" max="4869" width="9" style="119"/>
    <col min="4870" max="4870" width="11.875" style="119" bestFit="1" customWidth="1"/>
    <col min="4871" max="5120" width="9" style="119"/>
    <col min="5121" max="5121" width="2.5" style="119" customWidth="1"/>
    <col min="5122" max="5122" width="35.625" style="119" customWidth="1"/>
    <col min="5123" max="5125" width="9" style="119"/>
    <col min="5126" max="5126" width="11.875" style="119" bestFit="1" customWidth="1"/>
    <col min="5127" max="5376" width="9" style="119"/>
    <col min="5377" max="5377" width="2.5" style="119" customWidth="1"/>
    <col min="5378" max="5378" width="35.625" style="119" customWidth="1"/>
    <col min="5379" max="5381" width="9" style="119"/>
    <col min="5382" max="5382" width="11.875" style="119" bestFit="1" customWidth="1"/>
    <col min="5383" max="5632" width="9" style="119"/>
    <col min="5633" max="5633" width="2.5" style="119" customWidth="1"/>
    <col min="5634" max="5634" width="35.625" style="119" customWidth="1"/>
    <col min="5635" max="5637" width="9" style="119"/>
    <col min="5638" max="5638" width="11.875" style="119" bestFit="1" customWidth="1"/>
    <col min="5639" max="5888" width="9" style="119"/>
    <col min="5889" max="5889" width="2.5" style="119" customWidth="1"/>
    <col min="5890" max="5890" width="35.625" style="119" customWidth="1"/>
    <col min="5891" max="5893" width="9" style="119"/>
    <col min="5894" max="5894" width="11.875" style="119" bestFit="1" customWidth="1"/>
    <col min="5895" max="6144" width="9" style="119"/>
    <col min="6145" max="6145" width="2.5" style="119" customWidth="1"/>
    <col min="6146" max="6146" width="35.625" style="119" customWidth="1"/>
    <col min="6147" max="6149" width="9" style="119"/>
    <col min="6150" max="6150" width="11.875" style="119" bestFit="1" customWidth="1"/>
    <col min="6151" max="6400" width="9" style="119"/>
    <col min="6401" max="6401" width="2.5" style="119" customWidth="1"/>
    <col min="6402" max="6402" width="35.625" style="119" customWidth="1"/>
    <col min="6403" max="6405" width="9" style="119"/>
    <col min="6406" max="6406" width="11.875" style="119" bestFit="1" customWidth="1"/>
    <col min="6407" max="6656" width="9" style="119"/>
    <col min="6657" max="6657" width="2.5" style="119" customWidth="1"/>
    <col min="6658" max="6658" width="35.625" style="119" customWidth="1"/>
    <col min="6659" max="6661" width="9" style="119"/>
    <col min="6662" max="6662" width="11.875" style="119" bestFit="1" customWidth="1"/>
    <col min="6663" max="6912" width="9" style="119"/>
    <col min="6913" max="6913" width="2.5" style="119" customWidth="1"/>
    <col min="6914" max="6914" width="35.625" style="119" customWidth="1"/>
    <col min="6915" max="6917" width="9" style="119"/>
    <col min="6918" max="6918" width="11.875" style="119" bestFit="1" customWidth="1"/>
    <col min="6919" max="7168" width="9" style="119"/>
    <col min="7169" max="7169" width="2.5" style="119" customWidth="1"/>
    <col min="7170" max="7170" width="35.625" style="119" customWidth="1"/>
    <col min="7171" max="7173" width="9" style="119"/>
    <col min="7174" max="7174" width="11.875" style="119" bestFit="1" customWidth="1"/>
    <col min="7175" max="7424" width="9" style="119"/>
    <col min="7425" max="7425" width="2.5" style="119" customWidth="1"/>
    <col min="7426" max="7426" width="35.625" style="119" customWidth="1"/>
    <col min="7427" max="7429" width="9" style="119"/>
    <col min="7430" max="7430" width="11.875" style="119" bestFit="1" customWidth="1"/>
    <col min="7431" max="7680" width="9" style="119"/>
    <col min="7681" max="7681" width="2.5" style="119" customWidth="1"/>
    <col min="7682" max="7682" width="35.625" style="119" customWidth="1"/>
    <col min="7683" max="7685" width="9" style="119"/>
    <col min="7686" max="7686" width="11.875" style="119" bestFit="1" customWidth="1"/>
    <col min="7687" max="7936" width="9" style="119"/>
    <col min="7937" max="7937" width="2.5" style="119" customWidth="1"/>
    <col min="7938" max="7938" width="35.625" style="119" customWidth="1"/>
    <col min="7939" max="7941" width="9" style="119"/>
    <col min="7942" max="7942" width="11.875" style="119" bestFit="1" customWidth="1"/>
    <col min="7943" max="8192" width="9" style="119"/>
    <col min="8193" max="8193" width="2.5" style="119" customWidth="1"/>
    <col min="8194" max="8194" width="35.625" style="119" customWidth="1"/>
    <col min="8195" max="8197" width="9" style="119"/>
    <col min="8198" max="8198" width="11.875" style="119" bestFit="1" customWidth="1"/>
    <col min="8199" max="8448" width="9" style="119"/>
    <col min="8449" max="8449" width="2.5" style="119" customWidth="1"/>
    <col min="8450" max="8450" width="35.625" style="119" customWidth="1"/>
    <col min="8451" max="8453" width="9" style="119"/>
    <col min="8454" max="8454" width="11.875" style="119" bestFit="1" customWidth="1"/>
    <col min="8455" max="8704" width="9" style="119"/>
    <col min="8705" max="8705" width="2.5" style="119" customWidth="1"/>
    <col min="8706" max="8706" width="35.625" style="119" customWidth="1"/>
    <col min="8707" max="8709" width="9" style="119"/>
    <col min="8710" max="8710" width="11.875" style="119" bestFit="1" customWidth="1"/>
    <col min="8711" max="8960" width="9" style="119"/>
    <col min="8961" max="8961" width="2.5" style="119" customWidth="1"/>
    <col min="8962" max="8962" width="35.625" style="119" customWidth="1"/>
    <col min="8963" max="8965" width="9" style="119"/>
    <col min="8966" max="8966" width="11.875" style="119" bestFit="1" customWidth="1"/>
    <col min="8967" max="9216" width="9" style="119"/>
    <col min="9217" max="9217" width="2.5" style="119" customWidth="1"/>
    <col min="9218" max="9218" width="35.625" style="119" customWidth="1"/>
    <col min="9219" max="9221" width="9" style="119"/>
    <col min="9222" max="9222" width="11.875" style="119" bestFit="1" customWidth="1"/>
    <col min="9223" max="9472" width="9" style="119"/>
    <col min="9473" max="9473" width="2.5" style="119" customWidth="1"/>
    <col min="9474" max="9474" width="35.625" style="119" customWidth="1"/>
    <col min="9475" max="9477" width="9" style="119"/>
    <col min="9478" max="9478" width="11.875" style="119" bestFit="1" customWidth="1"/>
    <col min="9479" max="9728" width="9" style="119"/>
    <col min="9729" max="9729" width="2.5" style="119" customWidth="1"/>
    <col min="9730" max="9730" width="35.625" style="119" customWidth="1"/>
    <col min="9731" max="9733" width="9" style="119"/>
    <col min="9734" max="9734" width="11.875" style="119" bestFit="1" customWidth="1"/>
    <col min="9735" max="9984" width="9" style="119"/>
    <col min="9985" max="9985" width="2.5" style="119" customWidth="1"/>
    <col min="9986" max="9986" width="35.625" style="119" customWidth="1"/>
    <col min="9987" max="9989" width="9" style="119"/>
    <col min="9990" max="9990" width="11.875" style="119" bestFit="1" customWidth="1"/>
    <col min="9991" max="10240" width="9" style="119"/>
    <col min="10241" max="10241" width="2.5" style="119" customWidth="1"/>
    <col min="10242" max="10242" width="35.625" style="119" customWidth="1"/>
    <col min="10243" max="10245" width="9" style="119"/>
    <col min="10246" max="10246" width="11.875" style="119" bestFit="1" customWidth="1"/>
    <col min="10247" max="10496" width="9" style="119"/>
    <col min="10497" max="10497" width="2.5" style="119" customWidth="1"/>
    <col min="10498" max="10498" width="35.625" style="119" customWidth="1"/>
    <col min="10499" max="10501" width="9" style="119"/>
    <col min="10502" max="10502" width="11.875" style="119" bestFit="1" customWidth="1"/>
    <col min="10503" max="10752" width="9" style="119"/>
    <col min="10753" max="10753" width="2.5" style="119" customWidth="1"/>
    <col min="10754" max="10754" width="35.625" style="119" customWidth="1"/>
    <col min="10755" max="10757" width="9" style="119"/>
    <col min="10758" max="10758" width="11.875" style="119" bestFit="1" customWidth="1"/>
    <col min="10759" max="11008" width="9" style="119"/>
    <col min="11009" max="11009" width="2.5" style="119" customWidth="1"/>
    <col min="11010" max="11010" width="35.625" style="119" customWidth="1"/>
    <col min="11011" max="11013" width="9" style="119"/>
    <col min="11014" max="11014" width="11.875" style="119" bestFit="1" customWidth="1"/>
    <col min="11015" max="11264" width="9" style="119"/>
    <col min="11265" max="11265" width="2.5" style="119" customWidth="1"/>
    <col min="11266" max="11266" width="35.625" style="119" customWidth="1"/>
    <col min="11267" max="11269" width="9" style="119"/>
    <col min="11270" max="11270" width="11.875" style="119" bestFit="1" customWidth="1"/>
    <col min="11271" max="11520" width="9" style="119"/>
    <col min="11521" max="11521" width="2.5" style="119" customWidth="1"/>
    <col min="11522" max="11522" width="35.625" style="119" customWidth="1"/>
    <col min="11523" max="11525" width="9" style="119"/>
    <col min="11526" max="11526" width="11.875" style="119" bestFit="1" customWidth="1"/>
    <col min="11527" max="11776" width="9" style="119"/>
    <col min="11777" max="11777" width="2.5" style="119" customWidth="1"/>
    <col min="11778" max="11778" width="35.625" style="119" customWidth="1"/>
    <col min="11779" max="11781" width="9" style="119"/>
    <col min="11782" max="11782" width="11.875" style="119" bestFit="1" customWidth="1"/>
    <col min="11783" max="12032" width="9" style="119"/>
    <col min="12033" max="12033" width="2.5" style="119" customWidth="1"/>
    <col min="12034" max="12034" width="35.625" style="119" customWidth="1"/>
    <col min="12035" max="12037" width="9" style="119"/>
    <col min="12038" max="12038" width="11.875" style="119" bestFit="1" customWidth="1"/>
    <col min="12039" max="12288" width="9" style="119"/>
    <col min="12289" max="12289" width="2.5" style="119" customWidth="1"/>
    <col min="12290" max="12290" width="35.625" style="119" customWidth="1"/>
    <col min="12291" max="12293" width="9" style="119"/>
    <col min="12294" max="12294" width="11.875" style="119" bestFit="1" customWidth="1"/>
    <col min="12295" max="12544" width="9" style="119"/>
    <col min="12545" max="12545" width="2.5" style="119" customWidth="1"/>
    <col min="12546" max="12546" width="35.625" style="119" customWidth="1"/>
    <col min="12547" max="12549" width="9" style="119"/>
    <col min="12550" max="12550" width="11.875" style="119" bestFit="1" customWidth="1"/>
    <col min="12551" max="12800" width="9" style="119"/>
    <col min="12801" max="12801" width="2.5" style="119" customWidth="1"/>
    <col min="12802" max="12802" width="35.625" style="119" customWidth="1"/>
    <col min="12803" max="12805" width="9" style="119"/>
    <col min="12806" max="12806" width="11.875" style="119" bestFit="1" customWidth="1"/>
    <col min="12807" max="13056" width="9" style="119"/>
    <col min="13057" max="13057" width="2.5" style="119" customWidth="1"/>
    <col min="13058" max="13058" width="35.625" style="119" customWidth="1"/>
    <col min="13059" max="13061" width="9" style="119"/>
    <col min="13062" max="13062" width="11.875" style="119" bestFit="1" customWidth="1"/>
    <col min="13063" max="13312" width="9" style="119"/>
    <col min="13313" max="13313" width="2.5" style="119" customWidth="1"/>
    <col min="13314" max="13314" width="35.625" style="119" customWidth="1"/>
    <col min="13315" max="13317" width="9" style="119"/>
    <col min="13318" max="13318" width="11.875" style="119" bestFit="1" customWidth="1"/>
    <col min="13319" max="13568" width="9" style="119"/>
    <col min="13569" max="13569" width="2.5" style="119" customWidth="1"/>
    <col min="13570" max="13570" width="35.625" style="119" customWidth="1"/>
    <col min="13571" max="13573" width="9" style="119"/>
    <col min="13574" max="13574" width="11.875" style="119" bestFit="1" customWidth="1"/>
    <col min="13575" max="13824" width="9" style="119"/>
    <col min="13825" max="13825" width="2.5" style="119" customWidth="1"/>
    <col min="13826" max="13826" width="35.625" style="119" customWidth="1"/>
    <col min="13827" max="13829" width="9" style="119"/>
    <col min="13830" max="13830" width="11.875" style="119" bestFit="1" customWidth="1"/>
    <col min="13831" max="14080" width="9" style="119"/>
    <col min="14081" max="14081" width="2.5" style="119" customWidth="1"/>
    <col min="14082" max="14082" width="35.625" style="119" customWidth="1"/>
    <col min="14083" max="14085" width="9" style="119"/>
    <col min="14086" max="14086" width="11.875" style="119" bestFit="1" customWidth="1"/>
    <col min="14087" max="14336" width="9" style="119"/>
    <col min="14337" max="14337" width="2.5" style="119" customWidth="1"/>
    <col min="14338" max="14338" width="35.625" style="119" customWidth="1"/>
    <col min="14339" max="14341" width="9" style="119"/>
    <col min="14342" max="14342" width="11.875" style="119" bestFit="1" customWidth="1"/>
    <col min="14343" max="14592" width="9" style="119"/>
    <col min="14593" max="14593" width="2.5" style="119" customWidth="1"/>
    <col min="14594" max="14594" width="35.625" style="119" customWidth="1"/>
    <col min="14595" max="14597" width="9" style="119"/>
    <col min="14598" max="14598" width="11.875" style="119" bestFit="1" customWidth="1"/>
    <col min="14599" max="14848" width="9" style="119"/>
    <col min="14849" max="14849" width="2.5" style="119" customWidth="1"/>
    <col min="14850" max="14850" width="35.625" style="119" customWidth="1"/>
    <col min="14851" max="14853" width="9" style="119"/>
    <col min="14854" max="14854" width="11.875" style="119" bestFit="1" customWidth="1"/>
    <col min="14855" max="15104" width="9" style="119"/>
    <col min="15105" max="15105" width="2.5" style="119" customWidth="1"/>
    <col min="15106" max="15106" width="35.625" style="119" customWidth="1"/>
    <col min="15107" max="15109" width="9" style="119"/>
    <col min="15110" max="15110" width="11.875" style="119" bestFit="1" customWidth="1"/>
    <col min="15111" max="15360" width="9" style="119"/>
    <col min="15361" max="15361" width="2.5" style="119" customWidth="1"/>
    <col min="15362" max="15362" width="35.625" style="119" customWidth="1"/>
    <col min="15363" max="15365" width="9" style="119"/>
    <col min="15366" max="15366" width="11.875" style="119" bestFit="1" customWidth="1"/>
    <col min="15367" max="15616" width="9" style="119"/>
    <col min="15617" max="15617" width="2.5" style="119" customWidth="1"/>
    <col min="15618" max="15618" width="35.625" style="119" customWidth="1"/>
    <col min="15619" max="15621" width="9" style="119"/>
    <col min="15622" max="15622" width="11.875" style="119" bestFit="1" customWidth="1"/>
    <col min="15623" max="15872" width="9" style="119"/>
    <col min="15873" max="15873" width="2.5" style="119" customWidth="1"/>
    <col min="15874" max="15874" width="35.625" style="119" customWidth="1"/>
    <col min="15875" max="15877" width="9" style="119"/>
    <col min="15878" max="15878" width="11.875" style="119" bestFit="1" customWidth="1"/>
    <col min="15879" max="16128" width="9" style="119"/>
    <col min="16129" max="16129" width="2.5" style="119" customWidth="1"/>
    <col min="16130" max="16130" width="35.625" style="119" customWidth="1"/>
    <col min="16131" max="16133" width="9" style="119"/>
    <col min="16134" max="16134" width="11.875" style="119" bestFit="1" customWidth="1"/>
    <col min="16135" max="16384" width="9" style="119"/>
  </cols>
  <sheetData>
    <row r="1" spans="2:8">
      <c r="B1" s="97"/>
      <c r="C1" s="98"/>
      <c r="D1" s="99"/>
      <c r="E1" s="98"/>
      <c r="F1" s="121"/>
      <c r="G1" s="122"/>
      <c r="H1" s="122"/>
    </row>
    <row r="2" spans="2:8">
      <c r="B2" s="97"/>
      <c r="C2" s="98"/>
      <c r="D2" s="99"/>
      <c r="E2" s="98"/>
      <c r="F2" s="121"/>
      <c r="G2" s="122"/>
      <c r="H2" s="122"/>
    </row>
    <row r="3" spans="2:8" ht="15.75">
      <c r="B3" s="123" t="s">
        <v>549</v>
      </c>
      <c r="C3" s="124"/>
      <c r="D3" s="125"/>
      <c r="E3" s="124"/>
      <c r="F3" s="126"/>
      <c r="G3" s="127"/>
      <c r="H3" s="127"/>
    </row>
    <row r="4" spans="2:8">
      <c r="B4" s="97"/>
      <c r="C4" s="98"/>
      <c r="D4" s="99"/>
      <c r="E4" s="98"/>
      <c r="F4" s="121"/>
      <c r="G4" s="122"/>
      <c r="H4" s="122"/>
    </row>
    <row r="5" spans="2:8">
      <c r="B5" s="97"/>
      <c r="C5" s="98"/>
      <c r="D5" s="99"/>
      <c r="E5" s="98"/>
      <c r="F5" s="121"/>
      <c r="G5" s="122"/>
      <c r="H5" s="122"/>
    </row>
    <row r="6" spans="2:8">
      <c r="B6" s="97"/>
      <c r="C6" s="98"/>
      <c r="D6" s="99"/>
      <c r="E6" s="98"/>
      <c r="F6" s="121"/>
      <c r="G6" s="122"/>
      <c r="H6" s="122"/>
    </row>
    <row r="7" spans="2:8">
      <c r="B7" s="97"/>
      <c r="C7" s="98"/>
      <c r="D7" s="99"/>
      <c r="E7" s="98"/>
      <c r="F7" s="121"/>
      <c r="G7" s="122"/>
      <c r="H7" s="122"/>
    </row>
    <row r="8" spans="2:8">
      <c r="B8" s="97" t="s">
        <v>550</v>
      </c>
      <c r="C8" s="98"/>
      <c r="D8" s="99"/>
      <c r="E8" s="98"/>
      <c r="F8" s="100">
        <f>'M1'!$H$29</f>
        <v>0</v>
      </c>
      <c r="G8" s="122"/>
      <c r="H8" s="122"/>
    </row>
    <row r="9" spans="2:8">
      <c r="B9" s="97"/>
      <c r="C9" s="98"/>
      <c r="D9" s="99"/>
      <c r="E9" s="98"/>
      <c r="G9" s="122"/>
      <c r="H9" s="122"/>
    </row>
    <row r="10" spans="2:8">
      <c r="B10" s="97"/>
      <c r="C10" s="98"/>
      <c r="D10" s="99"/>
      <c r="E10" s="98"/>
      <c r="F10" s="100"/>
      <c r="G10" s="122"/>
      <c r="H10" s="122"/>
    </row>
    <row r="11" spans="2:8">
      <c r="B11" s="128" t="s">
        <v>551</v>
      </c>
      <c r="C11" s="98"/>
      <c r="D11" s="99"/>
      <c r="E11" s="98"/>
      <c r="F11" s="100">
        <f>'M2'!$H$30</f>
        <v>0</v>
      </c>
      <c r="G11" s="122"/>
      <c r="H11" s="122"/>
    </row>
    <row r="12" spans="2:8">
      <c r="B12" s="128"/>
      <c r="C12" s="98"/>
      <c r="D12" s="99"/>
      <c r="E12" s="98"/>
      <c r="F12" s="100"/>
      <c r="G12" s="122"/>
      <c r="H12" s="122"/>
    </row>
    <row r="13" spans="2:8">
      <c r="B13" s="128" t="s">
        <v>552</v>
      </c>
      <c r="C13" s="98"/>
      <c r="D13" s="99"/>
      <c r="E13" s="98"/>
      <c r="F13" s="100">
        <f>'M3'!$H$30</f>
        <v>0</v>
      </c>
      <c r="G13" s="122"/>
      <c r="H13" s="122"/>
    </row>
    <row r="14" spans="2:8">
      <c r="B14" s="97"/>
      <c r="C14" s="98"/>
      <c r="D14" s="99"/>
      <c r="E14" s="98"/>
      <c r="F14" s="100"/>
      <c r="G14" s="122"/>
      <c r="H14" s="122"/>
    </row>
    <row r="15" spans="2:8">
      <c r="B15" s="97"/>
      <c r="C15" s="98"/>
      <c r="D15" s="99"/>
      <c r="E15" s="98"/>
      <c r="F15" s="100"/>
      <c r="G15" s="122"/>
      <c r="H15" s="122"/>
    </row>
    <row r="16" spans="2:8">
      <c r="B16" s="130" t="s">
        <v>553</v>
      </c>
      <c r="C16" s="124"/>
      <c r="D16" s="125"/>
      <c r="E16" s="124"/>
      <c r="F16" s="108">
        <f>F11+F8+F13</f>
        <v>0</v>
      </c>
      <c r="G16" s="122"/>
      <c r="H16" s="122"/>
    </row>
    <row r="17" spans="2:8">
      <c r="G17" s="127"/>
      <c r="H17" s="127"/>
    </row>
    <row r="18" spans="2:8">
      <c r="B18" s="97"/>
      <c r="C18" s="98"/>
      <c r="D18" s="99"/>
      <c r="E18" s="98"/>
      <c r="F18" s="100"/>
      <c r="G18" s="122"/>
      <c r="H18" s="122"/>
    </row>
    <row r="19" spans="2:8">
      <c r="B19" s="97"/>
      <c r="C19" s="98"/>
      <c r="D19" s="99"/>
      <c r="E19" s="98"/>
      <c r="F19" s="121"/>
      <c r="G19" s="122"/>
      <c r="H19" s="122"/>
    </row>
    <row r="20" spans="2:8">
      <c r="B20" s="97"/>
      <c r="C20" s="98"/>
      <c r="D20" s="99"/>
      <c r="E20" s="98"/>
      <c r="F20" s="121"/>
      <c r="G20" s="122"/>
      <c r="H20" s="122"/>
    </row>
    <row r="21" spans="2:8">
      <c r="B21" s="97"/>
      <c r="C21" s="98"/>
      <c r="D21" s="99"/>
      <c r="E21" s="98"/>
      <c r="F21" s="121"/>
      <c r="G21" s="122"/>
      <c r="H21" s="122"/>
    </row>
    <row r="22" spans="2:8">
      <c r="B22" s="122"/>
      <c r="C22" s="124"/>
      <c r="D22" s="125"/>
      <c r="E22" s="124"/>
      <c r="F22" s="121"/>
      <c r="G22" s="122"/>
      <c r="H22" s="122"/>
    </row>
    <row r="23" spans="2:8">
      <c r="B23" s="122"/>
      <c r="C23" s="124"/>
      <c r="D23" s="125"/>
      <c r="E23" s="124"/>
      <c r="F23" s="121"/>
      <c r="G23" s="122"/>
      <c r="H23" s="122"/>
    </row>
  </sheetData>
  <sheetProtection algorithmName="SHA-512" hashValue="agiQ7UocX74P15RBJomSISlFaWgAvUTuittx378xziuFZP7ZjBM7/4SIiKwN3KbEJkWCPeU25bX3azfdau0QFw==" saltValue="PCD9HYafSRtqbSqDtKwfhA==" spinCount="100000" sheet="1" objects="1" scenarios="1" selectLockedCells="1"/>
  <pageMargins left="0.98425196850393704" right="0.39370078740157483" top="0.9055118110236221" bottom="0.74803149606299213" header="0.39370078740157483" footer="0.51181102362204722"/>
  <pageSetup paperSize="9" scale="75" orientation="portrait" r:id="rId1"/>
  <headerFooter scaleWithDoc="0" alignWithMargins="0">
    <oddHeader>&amp;L&amp;A&amp;CIgrišče - park Tivoli&amp;RLUZ, d.d.</oddHeader>
    <oddFooter>&amp;R&amp;P/&amp;N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19"/>
  <sheetViews>
    <sheetView view="pageBreakPreview" topLeftCell="A86" zoomScale="90" zoomScaleNormal="100" zoomScaleSheetLayoutView="90" workbookViewId="0">
      <selection activeCell="G91" sqref="G91"/>
    </sheetView>
  </sheetViews>
  <sheetFormatPr defaultRowHeight="14.25"/>
  <cols>
    <col min="1" max="1" width="5.25" style="157" customWidth="1"/>
    <col min="2" max="2" width="27" style="110" customWidth="1"/>
    <col min="3" max="3" width="3.5" style="168" customWidth="1"/>
    <col min="4" max="4" width="6.625" style="169" customWidth="1"/>
    <col min="5" max="5" width="1.625" style="168" customWidth="1"/>
    <col min="6" max="6" width="12" style="170" customWidth="1"/>
    <col min="7" max="7" width="3.25" style="168" customWidth="1"/>
    <col min="8" max="8" width="13.75" style="170" customWidth="1"/>
    <col min="9" max="11" width="9" style="110"/>
    <col min="12" max="12" width="50.5" style="110" customWidth="1"/>
    <col min="13" max="13" width="11" style="110" customWidth="1"/>
    <col min="14" max="14" width="10.375" style="110" customWidth="1"/>
    <col min="15" max="256" width="9" style="110"/>
    <col min="257" max="257" width="5.25" style="110" customWidth="1"/>
    <col min="258" max="258" width="27" style="110" customWidth="1"/>
    <col min="259" max="259" width="3.5" style="110" customWidth="1"/>
    <col min="260" max="260" width="6.625" style="110" customWidth="1"/>
    <col min="261" max="261" width="1.625" style="110" customWidth="1"/>
    <col min="262" max="262" width="12" style="110" customWidth="1"/>
    <col min="263" max="263" width="3.25" style="110" customWidth="1"/>
    <col min="264" max="264" width="13.75" style="110" customWidth="1"/>
    <col min="265" max="267" width="9" style="110"/>
    <col min="268" max="268" width="50.5" style="110" customWidth="1"/>
    <col min="269" max="269" width="11" style="110" customWidth="1"/>
    <col min="270" max="270" width="10.375" style="110" customWidth="1"/>
    <col min="271" max="512" width="9" style="110"/>
    <col min="513" max="513" width="5.25" style="110" customWidth="1"/>
    <col min="514" max="514" width="27" style="110" customWidth="1"/>
    <col min="515" max="515" width="3.5" style="110" customWidth="1"/>
    <col min="516" max="516" width="6.625" style="110" customWidth="1"/>
    <col min="517" max="517" width="1.625" style="110" customWidth="1"/>
    <col min="518" max="518" width="12" style="110" customWidth="1"/>
    <col min="519" max="519" width="3.25" style="110" customWidth="1"/>
    <col min="520" max="520" width="13.75" style="110" customWidth="1"/>
    <col min="521" max="523" width="9" style="110"/>
    <col min="524" max="524" width="50.5" style="110" customWidth="1"/>
    <col min="525" max="525" width="11" style="110" customWidth="1"/>
    <col min="526" max="526" width="10.375" style="110" customWidth="1"/>
    <col min="527" max="768" width="9" style="110"/>
    <col min="769" max="769" width="5.25" style="110" customWidth="1"/>
    <col min="770" max="770" width="27" style="110" customWidth="1"/>
    <col min="771" max="771" width="3.5" style="110" customWidth="1"/>
    <col min="772" max="772" width="6.625" style="110" customWidth="1"/>
    <col min="773" max="773" width="1.625" style="110" customWidth="1"/>
    <col min="774" max="774" width="12" style="110" customWidth="1"/>
    <col min="775" max="775" width="3.25" style="110" customWidth="1"/>
    <col min="776" max="776" width="13.75" style="110" customWidth="1"/>
    <col min="777" max="779" width="9" style="110"/>
    <col min="780" max="780" width="50.5" style="110" customWidth="1"/>
    <col min="781" max="781" width="11" style="110" customWidth="1"/>
    <col min="782" max="782" width="10.375" style="110" customWidth="1"/>
    <col min="783" max="1024" width="9" style="110"/>
    <col min="1025" max="1025" width="5.25" style="110" customWidth="1"/>
    <col min="1026" max="1026" width="27" style="110" customWidth="1"/>
    <col min="1027" max="1027" width="3.5" style="110" customWidth="1"/>
    <col min="1028" max="1028" width="6.625" style="110" customWidth="1"/>
    <col min="1029" max="1029" width="1.625" style="110" customWidth="1"/>
    <col min="1030" max="1030" width="12" style="110" customWidth="1"/>
    <col min="1031" max="1031" width="3.25" style="110" customWidth="1"/>
    <col min="1032" max="1032" width="13.75" style="110" customWidth="1"/>
    <col min="1033" max="1035" width="9" style="110"/>
    <col min="1036" max="1036" width="50.5" style="110" customWidth="1"/>
    <col min="1037" max="1037" width="11" style="110" customWidth="1"/>
    <col min="1038" max="1038" width="10.375" style="110" customWidth="1"/>
    <col min="1039" max="1280" width="9" style="110"/>
    <col min="1281" max="1281" width="5.25" style="110" customWidth="1"/>
    <col min="1282" max="1282" width="27" style="110" customWidth="1"/>
    <col min="1283" max="1283" width="3.5" style="110" customWidth="1"/>
    <col min="1284" max="1284" width="6.625" style="110" customWidth="1"/>
    <col min="1285" max="1285" width="1.625" style="110" customWidth="1"/>
    <col min="1286" max="1286" width="12" style="110" customWidth="1"/>
    <col min="1287" max="1287" width="3.25" style="110" customWidth="1"/>
    <col min="1288" max="1288" width="13.75" style="110" customWidth="1"/>
    <col min="1289" max="1291" width="9" style="110"/>
    <col min="1292" max="1292" width="50.5" style="110" customWidth="1"/>
    <col min="1293" max="1293" width="11" style="110" customWidth="1"/>
    <col min="1294" max="1294" width="10.375" style="110" customWidth="1"/>
    <col min="1295" max="1536" width="9" style="110"/>
    <col min="1537" max="1537" width="5.25" style="110" customWidth="1"/>
    <col min="1538" max="1538" width="27" style="110" customWidth="1"/>
    <col min="1539" max="1539" width="3.5" style="110" customWidth="1"/>
    <col min="1540" max="1540" width="6.625" style="110" customWidth="1"/>
    <col min="1541" max="1541" width="1.625" style="110" customWidth="1"/>
    <col min="1542" max="1542" width="12" style="110" customWidth="1"/>
    <col min="1543" max="1543" width="3.25" style="110" customWidth="1"/>
    <col min="1544" max="1544" width="13.75" style="110" customWidth="1"/>
    <col min="1545" max="1547" width="9" style="110"/>
    <col min="1548" max="1548" width="50.5" style="110" customWidth="1"/>
    <col min="1549" max="1549" width="11" style="110" customWidth="1"/>
    <col min="1550" max="1550" width="10.375" style="110" customWidth="1"/>
    <col min="1551" max="1792" width="9" style="110"/>
    <col min="1793" max="1793" width="5.25" style="110" customWidth="1"/>
    <col min="1794" max="1794" width="27" style="110" customWidth="1"/>
    <col min="1795" max="1795" width="3.5" style="110" customWidth="1"/>
    <col min="1796" max="1796" width="6.625" style="110" customWidth="1"/>
    <col min="1797" max="1797" width="1.625" style="110" customWidth="1"/>
    <col min="1798" max="1798" width="12" style="110" customWidth="1"/>
    <col min="1799" max="1799" width="3.25" style="110" customWidth="1"/>
    <col min="1800" max="1800" width="13.75" style="110" customWidth="1"/>
    <col min="1801" max="1803" width="9" style="110"/>
    <col min="1804" max="1804" width="50.5" style="110" customWidth="1"/>
    <col min="1805" max="1805" width="11" style="110" customWidth="1"/>
    <col min="1806" max="1806" width="10.375" style="110" customWidth="1"/>
    <col min="1807" max="2048" width="9" style="110"/>
    <col min="2049" max="2049" width="5.25" style="110" customWidth="1"/>
    <col min="2050" max="2050" width="27" style="110" customWidth="1"/>
    <col min="2051" max="2051" width="3.5" style="110" customWidth="1"/>
    <col min="2052" max="2052" width="6.625" style="110" customWidth="1"/>
    <col min="2053" max="2053" width="1.625" style="110" customWidth="1"/>
    <col min="2054" max="2054" width="12" style="110" customWidth="1"/>
    <col min="2055" max="2055" width="3.25" style="110" customWidth="1"/>
    <col min="2056" max="2056" width="13.75" style="110" customWidth="1"/>
    <col min="2057" max="2059" width="9" style="110"/>
    <col min="2060" max="2060" width="50.5" style="110" customWidth="1"/>
    <col min="2061" max="2061" width="11" style="110" customWidth="1"/>
    <col min="2062" max="2062" width="10.375" style="110" customWidth="1"/>
    <col min="2063" max="2304" width="9" style="110"/>
    <col min="2305" max="2305" width="5.25" style="110" customWidth="1"/>
    <col min="2306" max="2306" width="27" style="110" customWidth="1"/>
    <col min="2307" max="2307" width="3.5" style="110" customWidth="1"/>
    <col min="2308" max="2308" width="6.625" style="110" customWidth="1"/>
    <col min="2309" max="2309" width="1.625" style="110" customWidth="1"/>
    <col min="2310" max="2310" width="12" style="110" customWidth="1"/>
    <col min="2311" max="2311" width="3.25" style="110" customWidth="1"/>
    <col min="2312" max="2312" width="13.75" style="110" customWidth="1"/>
    <col min="2313" max="2315" width="9" style="110"/>
    <col min="2316" max="2316" width="50.5" style="110" customWidth="1"/>
    <col min="2317" max="2317" width="11" style="110" customWidth="1"/>
    <col min="2318" max="2318" width="10.375" style="110" customWidth="1"/>
    <col min="2319" max="2560" width="9" style="110"/>
    <col min="2561" max="2561" width="5.25" style="110" customWidth="1"/>
    <col min="2562" max="2562" width="27" style="110" customWidth="1"/>
    <col min="2563" max="2563" width="3.5" style="110" customWidth="1"/>
    <col min="2564" max="2564" width="6.625" style="110" customWidth="1"/>
    <col min="2565" max="2565" width="1.625" style="110" customWidth="1"/>
    <col min="2566" max="2566" width="12" style="110" customWidth="1"/>
    <col min="2567" max="2567" width="3.25" style="110" customWidth="1"/>
    <col min="2568" max="2568" width="13.75" style="110" customWidth="1"/>
    <col min="2569" max="2571" width="9" style="110"/>
    <col min="2572" max="2572" width="50.5" style="110" customWidth="1"/>
    <col min="2573" max="2573" width="11" style="110" customWidth="1"/>
    <col min="2574" max="2574" width="10.375" style="110" customWidth="1"/>
    <col min="2575" max="2816" width="9" style="110"/>
    <col min="2817" max="2817" width="5.25" style="110" customWidth="1"/>
    <col min="2818" max="2818" width="27" style="110" customWidth="1"/>
    <col min="2819" max="2819" width="3.5" style="110" customWidth="1"/>
    <col min="2820" max="2820" width="6.625" style="110" customWidth="1"/>
    <col min="2821" max="2821" width="1.625" style="110" customWidth="1"/>
    <col min="2822" max="2822" width="12" style="110" customWidth="1"/>
    <col min="2823" max="2823" width="3.25" style="110" customWidth="1"/>
    <col min="2824" max="2824" width="13.75" style="110" customWidth="1"/>
    <col min="2825" max="2827" width="9" style="110"/>
    <col min="2828" max="2828" width="50.5" style="110" customWidth="1"/>
    <col min="2829" max="2829" width="11" style="110" customWidth="1"/>
    <col min="2830" max="2830" width="10.375" style="110" customWidth="1"/>
    <col min="2831" max="3072" width="9" style="110"/>
    <col min="3073" max="3073" width="5.25" style="110" customWidth="1"/>
    <col min="3074" max="3074" width="27" style="110" customWidth="1"/>
    <col min="3075" max="3075" width="3.5" style="110" customWidth="1"/>
    <col min="3076" max="3076" width="6.625" style="110" customWidth="1"/>
    <col min="3077" max="3077" width="1.625" style="110" customWidth="1"/>
    <col min="3078" max="3078" width="12" style="110" customWidth="1"/>
    <col min="3079" max="3079" width="3.25" style="110" customWidth="1"/>
    <col min="3080" max="3080" width="13.75" style="110" customWidth="1"/>
    <col min="3081" max="3083" width="9" style="110"/>
    <col min="3084" max="3084" width="50.5" style="110" customWidth="1"/>
    <col min="3085" max="3085" width="11" style="110" customWidth="1"/>
    <col min="3086" max="3086" width="10.375" style="110" customWidth="1"/>
    <col min="3087" max="3328" width="9" style="110"/>
    <col min="3329" max="3329" width="5.25" style="110" customWidth="1"/>
    <col min="3330" max="3330" width="27" style="110" customWidth="1"/>
    <col min="3331" max="3331" width="3.5" style="110" customWidth="1"/>
    <col min="3332" max="3332" width="6.625" style="110" customWidth="1"/>
    <col min="3333" max="3333" width="1.625" style="110" customWidth="1"/>
    <col min="3334" max="3334" width="12" style="110" customWidth="1"/>
    <col min="3335" max="3335" width="3.25" style="110" customWidth="1"/>
    <col min="3336" max="3336" width="13.75" style="110" customWidth="1"/>
    <col min="3337" max="3339" width="9" style="110"/>
    <col min="3340" max="3340" width="50.5" style="110" customWidth="1"/>
    <col min="3341" max="3341" width="11" style="110" customWidth="1"/>
    <col min="3342" max="3342" width="10.375" style="110" customWidth="1"/>
    <col min="3343" max="3584" width="9" style="110"/>
    <col min="3585" max="3585" width="5.25" style="110" customWidth="1"/>
    <col min="3586" max="3586" width="27" style="110" customWidth="1"/>
    <col min="3587" max="3587" width="3.5" style="110" customWidth="1"/>
    <col min="3588" max="3588" width="6.625" style="110" customWidth="1"/>
    <col min="3589" max="3589" width="1.625" style="110" customWidth="1"/>
    <col min="3590" max="3590" width="12" style="110" customWidth="1"/>
    <col min="3591" max="3591" width="3.25" style="110" customWidth="1"/>
    <col min="3592" max="3592" width="13.75" style="110" customWidth="1"/>
    <col min="3593" max="3595" width="9" style="110"/>
    <col min="3596" max="3596" width="50.5" style="110" customWidth="1"/>
    <col min="3597" max="3597" width="11" style="110" customWidth="1"/>
    <col min="3598" max="3598" width="10.375" style="110" customWidth="1"/>
    <col min="3599" max="3840" width="9" style="110"/>
    <col min="3841" max="3841" width="5.25" style="110" customWidth="1"/>
    <col min="3842" max="3842" width="27" style="110" customWidth="1"/>
    <col min="3843" max="3843" width="3.5" style="110" customWidth="1"/>
    <col min="3844" max="3844" width="6.625" style="110" customWidth="1"/>
    <col min="3845" max="3845" width="1.625" style="110" customWidth="1"/>
    <col min="3846" max="3846" width="12" style="110" customWidth="1"/>
    <col min="3847" max="3847" width="3.25" style="110" customWidth="1"/>
    <col min="3848" max="3848" width="13.75" style="110" customWidth="1"/>
    <col min="3849" max="3851" width="9" style="110"/>
    <col min="3852" max="3852" width="50.5" style="110" customWidth="1"/>
    <col min="3853" max="3853" width="11" style="110" customWidth="1"/>
    <col min="3854" max="3854" width="10.375" style="110" customWidth="1"/>
    <col min="3855" max="4096" width="9" style="110"/>
    <col min="4097" max="4097" width="5.25" style="110" customWidth="1"/>
    <col min="4098" max="4098" width="27" style="110" customWidth="1"/>
    <col min="4099" max="4099" width="3.5" style="110" customWidth="1"/>
    <col min="4100" max="4100" width="6.625" style="110" customWidth="1"/>
    <col min="4101" max="4101" width="1.625" style="110" customWidth="1"/>
    <col min="4102" max="4102" width="12" style="110" customWidth="1"/>
    <col min="4103" max="4103" width="3.25" style="110" customWidth="1"/>
    <col min="4104" max="4104" width="13.75" style="110" customWidth="1"/>
    <col min="4105" max="4107" width="9" style="110"/>
    <col min="4108" max="4108" width="50.5" style="110" customWidth="1"/>
    <col min="4109" max="4109" width="11" style="110" customWidth="1"/>
    <col min="4110" max="4110" width="10.375" style="110" customWidth="1"/>
    <col min="4111" max="4352" width="9" style="110"/>
    <col min="4353" max="4353" width="5.25" style="110" customWidth="1"/>
    <col min="4354" max="4354" width="27" style="110" customWidth="1"/>
    <col min="4355" max="4355" width="3.5" style="110" customWidth="1"/>
    <col min="4356" max="4356" width="6.625" style="110" customWidth="1"/>
    <col min="4357" max="4357" width="1.625" style="110" customWidth="1"/>
    <col min="4358" max="4358" width="12" style="110" customWidth="1"/>
    <col min="4359" max="4359" width="3.25" style="110" customWidth="1"/>
    <col min="4360" max="4360" width="13.75" style="110" customWidth="1"/>
    <col min="4361" max="4363" width="9" style="110"/>
    <col min="4364" max="4364" width="50.5" style="110" customWidth="1"/>
    <col min="4365" max="4365" width="11" style="110" customWidth="1"/>
    <col min="4366" max="4366" width="10.375" style="110" customWidth="1"/>
    <col min="4367" max="4608" width="9" style="110"/>
    <col min="4609" max="4609" width="5.25" style="110" customWidth="1"/>
    <col min="4610" max="4610" width="27" style="110" customWidth="1"/>
    <col min="4611" max="4611" width="3.5" style="110" customWidth="1"/>
    <col min="4612" max="4612" width="6.625" style="110" customWidth="1"/>
    <col min="4613" max="4613" width="1.625" style="110" customWidth="1"/>
    <col min="4614" max="4614" width="12" style="110" customWidth="1"/>
    <col min="4615" max="4615" width="3.25" style="110" customWidth="1"/>
    <col min="4616" max="4616" width="13.75" style="110" customWidth="1"/>
    <col min="4617" max="4619" width="9" style="110"/>
    <col min="4620" max="4620" width="50.5" style="110" customWidth="1"/>
    <col min="4621" max="4621" width="11" style="110" customWidth="1"/>
    <col min="4622" max="4622" width="10.375" style="110" customWidth="1"/>
    <col min="4623" max="4864" width="9" style="110"/>
    <col min="4865" max="4865" width="5.25" style="110" customWidth="1"/>
    <col min="4866" max="4866" width="27" style="110" customWidth="1"/>
    <col min="4867" max="4867" width="3.5" style="110" customWidth="1"/>
    <col min="4868" max="4868" width="6.625" style="110" customWidth="1"/>
    <col min="4869" max="4869" width="1.625" style="110" customWidth="1"/>
    <col min="4870" max="4870" width="12" style="110" customWidth="1"/>
    <col min="4871" max="4871" width="3.25" style="110" customWidth="1"/>
    <col min="4872" max="4872" width="13.75" style="110" customWidth="1"/>
    <col min="4873" max="4875" width="9" style="110"/>
    <col min="4876" max="4876" width="50.5" style="110" customWidth="1"/>
    <col min="4877" max="4877" width="11" style="110" customWidth="1"/>
    <col min="4878" max="4878" width="10.375" style="110" customWidth="1"/>
    <col min="4879" max="5120" width="9" style="110"/>
    <col min="5121" max="5121" width="5.25" style="110" customWidth="1"/>
    <col min="5122" max="5122" width="27" style="110" customWidth="1"/>
    <col min="5123" max="5123" width="3.5" style="110" customWidth="1"/>
    <col min="5124" max="5124" width="6.625" style="110" customWidth="1"/>
    <col min="5125" max="5125" width="1.625" style="110" customWidth="1"/>
    <col min="5126" max="5126" width="12" style="110" customWidth="1"/>
    <col min="5127" max="5127" width="3.25" style="110" customWidth="1"/>
    <col min="5128" max="5128" width="13.75" style="110" customWidth="1"/>
    <col min="5129" max="5131" width="9" style="110"/>
    <col min="5132" max="5132" width="50.5" style="110" customWidth="1"/>
    <col min="5133" max="5133" width="11" style="110" customWidth="1"/>
    <col min="5134" max="5134" width="10.375" style="110" customWidth="1"/>
    <col min="5135" max="5376" width="9" style="110"/>
    <col min="5377" max="5377" width="5.25" style="110" customWidth="1"/>
    <col min="5378" max="5378" width="27" style="110" customWidth="1"/>
    <col min="5379" max="5379" width="3.5" style="110" customWidth="1"/>
    <col min="5380" max="5380" width="6.625" style="110" customWidth="1"/>
    <col min="5381" max="5381" width="1.625" style="110" customWidth="1"/>
    <col min="5382" max="5382" width="12" style="110" customWidth="1"/>
    <col min="5383" max="5383" width="3.25" style="110" customWidth="1"/>
    <col min="5384" max="5384" width="13.75" style="110" customWidth="1"/>
    <col min="5385" max="5387" width="9" style="110"/>
    <col min="5388" max="5388" width="50.5" style="110" customWidth="1"/>
    <col min="5389" max="5389" width="11" style="110" customWidth="1"/>
    <col min="5390" max="5390" width="10.375" style="110" customWidth="1"/>
    <col min="5391" max="5632" width="9" style="110"/>
    <col min="5633" max="5633" width="5.25" style="110" customWidth="1"/>
    <col min="5634" max="5634" width="27" style="110" customWidth="1"/>
    <col min="5635" max="5635" width="3.5" style="110" customWidth="1"/>
    <col min="5636" max="5636" width="6.625" style="110" customWidth="1"/>
    <col min="5637" max="5637" width="1.625" style="110" customWidth="1"/>
    <col min="5638" max="5638" width="12" style="110" customWidth="1"/>
    <col min="5639" max="5639" width="3.25" style="110" customWidth="1"/>
    <col min="5640" max="5640" width="13.75" style="110" customWidth="1"/>
    <col min="5641" max="5643" width="9" style="110"/>
    <col min="5644" max="5644" width="50.5" style="110" customWidth="1"/>
    <col min="5645" max="5645" width="11" style="110" customWidth="1"/>
    <col min="5646" max="5646" width="10.375" style="110" customWidth="1"/>
    <col min="5647" max="5888" width="9" style="110"/>
    <col min="5889" max="5889" width="5.25" style="110" customWidth="1"/>
    <col min="5890" max="5890" width="27" style="110" customWidth="1"/>
    <col min="5891" max="5891" width="3.5" style="110" customWidth="1"/>
    <col min="5892" max="5892" width="6.625" style="110" customWidth="1"/>
    <col min="5893" max="5893" width="1.625" style="110" customWidth="1"/>
    <col min="5894" max="5894" width="12" style="110" customWidth="1"/>
    <col min="5895" max="5895" width="3.25" style="110" customWidth="1"/>
    <col min="5896" max="5896" width="13.75" style="110" customWidth="1"/>
    <col min="5897" max="5899" width="9" style="110"/>
    <col min="5900" max="5900" width="50.5" style="110" customWidth="1"/>
    <col min="5901" max="5901" width="11" style="110" customWidth="1"/>
    <col min="5902" max="5902" width="10.375" style="110" customWidth="1"/>
    <col min="5903" max="6144" width="9" style="110"/>
    <col min="6145" max="6145" width="5.25" style="110" customWidth="1"/>
    <col min="6146" max="6146" width="27" style="110" customWidth="1"/>
    <col min="6147" max="6147" width="3.5" style="110" customWidth="1"/>
    <col min="6148" max="6148" width="6.625" style="110" customWidth="1"/>
    <col min="6149" max="6149" width="1.625" style="110" customWidth="1"/>
    <col min="6150" max="6150" width="12" style="110" customWidth="1"/>
    <col min="6151" max="6151" width="3.25" style="110" customWidth="1"/>
    <col min="6152" max="6152" width="13.75" style="110" customWidth="1"/>
    <col min="6153" max="6155" width="9" style="110"/>
    <col min="6156" max="6156" width="50.5" style="110" customWidth="1"/>
    <col min="6157" max="6157" width="11" style="110" customWidth="1"/>
    <col min="6158" max="6158" width="10.375" style="110" customWidth="1"/>
    <col min="6159" max="6400" width="9" style="110"/>
    <col min="6401" max="6401" width="5.25" style="110" customWidth="1"/>
    <col min="6402" max="6402" width="27" style="110" customWidth="1"/>
    <col min="6403" max="6403" width="3.5" style="110" customWidth="1"/>
    <col min="6404" max="6404" width="6.625" style="110" customWidth="1"/>
    <col min="6405" max="6405" width="1.625" style="110" customWidth="1"/>
    <col min="6406" max="6406" width="12" style="110" customWidth="1"/>
    <col min="6407" max="6407" width="3.25" style="110" customWidth="1"/>
    <col min="6408" max="6408" width="13.75" style="110" customWidth="1"/>
    <col min="6409" max="6411" width="9" style="110"/>
    <col min="6412" max="6412" width="50.5" style="110" customWidth="1"/>
    <col min="6413" max="6413" width="11" style="110" customWidth="1"/>
    <col min="6414" max="6414" width="10.375" style="110" customWidth="1"/>
    <col min="6415" max="6656" width="9" style="110"/>
    <col min="6657" max="6657" width="5.25" style="110" customWidth="1"/>
    <col min="6658" max="6658" width="27" style="110" customWidth="1"/>
    <col min="6659" max="6659" width="3.5" style="110" customWidth="1"/>
    <col min="6660" max="6660" width="6.625" style="110" customWidth="1"/>
    <col min="6661" max="6661" width="1.625" style="110" customWidth="1"/>
    <col min="6662" max="6662" width="12" style="110" customWidth="1"/>
    <col min="6663" max="6663" width="3.25" style="110" customWidth="1"/>
    <col min="6664" max="6664" width="13.75" style="110" customWidth="1"/>
    <col min="6665" max="6667" width="9" style="110"/>
    <col min="6668" max="6668" width="50.5" style="110" customWidth="1"/>
    <col min="6669" max="6669" width="11" style="110" customWidth="1"/>
    <col min="6670" max="6670" width="10.375" style="110" customWidth="1"/>
    <col min="6671" max="6912" width="9" style="110"/>
    <col min="6913" max="6913" width="5.25" style="110" customWidth="1"/>
    <col min="6914" max="6914" width="27" style="110" customWidth="1"/>
    <col min="6915" max="6915" width="3.5" style="110" customWidth="1"/>
    <col min="6916" max="6916" width="6.625" style="110" customWidth="1"/>
    <col min="6917" max="6917" width="1.625" style="110" customWidth="1"/>
    <col min="6918" max="6918" width="12" style="110" customWidth="1"/>
    <col min="6919" max="6919" width="3.25" style="110" customWidth="1"/>
    <col min="6920" max="6920" width="13.75" style="110" customWidth="1"/>
    <col min="6921" max="6923" width="9" style="110"/>
    <col min="6924" max="6924" width="50.5" style="110" customWidth="1"/>
    <col min="6925" max="6925" width="11" style="110" customWidth="1"/>
    <col min="6926" max="6926" width="10.375" style="110" customWidth="1"/>
    <col min="6927" max="7168" width="9" style="110"/>
    <col min="7169" max="7169" width="5.25" style="110" customWidth="1"/>
    <col min="7170" max="7170" width="27" style="110" customWidth="1"/>
    <col min="7171" max="7171" width="3.5" style="110" customWidth="1"/>
    <col min="7172" max="7172" width="6.625" style="110" customWidth="1"/>
    <col min="7173" max="7173" width="1.625" style="110" customWidth="1"/>
    <col min="7174" max="7174" width="12" style="110" customWidth="1"/>
    <col min="7175" max="7175" width="3.25" style="110" customWidth="1"/>
    <col min="7176" max="7176" width="13.75" style="110" customWidth="1"/>
    <col min="7177" max="7179" width="9" style="110"/>
    <col min="7180" max="7180" width="50.5" style="110" customWidth="1"/>
    <col min="7181" max="7181" width="11" style="110" customWidth="1"/>
    <col min="7182" max="7182" width="10.375" style="110" customWidth="1"/>
    <col min="7183" max="7424" width="9" style="110"/>
    <col min="7425" max="7425" width="5.25" style="110" customWidth="1"/>
    <col min="7426" max="7426" width="27" style="110" customWidth="1"/>
    <col min="7427" max="7427" width="3.5" style="110" customWidth="1"/>
    <col min="7428" max="7428" width="6.625" style="110" customWidth="1"/>
    <col min="7429" max="7429" width="1.625" style="110" customWidth="1"/>
    <col min="7430" max="7430" width="12" style="110" customWidth="1"/>
    <col min="7431" max="7431" width="3.25" style="110" customWidth="1"/>
    <col min="7432" max="7432" width="13.75" style="110" customWidth="1"/>
    <col min="7433" max="7435" width="9" style="110"/>
    <col min="7436" max="7436" width="50.5" style="110" customWidth="1"/>
    <col min="7437" max="7437" width="11" style="110" customWidth="1"/>
    <col min="7438" max="7438" width="10.375" style="110" customWidth="1"/>
    <col min="7439" max="7680" width="9" style="110"/>
    <col min="7681" max="7681" width="5.25" style="110" customWidth="1"/>
    <col min="7682" max="7682" width="27" style="110" customWidth="1"/>
    <col min="7683" max="7683" width="3.5" style="110" customWidth="1"/>
    <col min="7684" max="7684" width="6.625" style="110" customWidth="1"/>
    <col min="7685" max="7685" width="1.625" style="110" customWidth="1"/>
    <col min="7686" max="7686" width="12" style="110" customWidth="1"/>
    <col min="7687" max="7687" width="3.25" style="110" customWidth="1"/>
    <col min="7688" max="7688" width="13.75" style="110" customWidth="1"/>
    <col min="7689" max="7691" width="9" style="110"/>
    <col min="7692" max="7692" width="50.5" style="110" customWidth="1"/>
    <col min="7693" max="7693" width="11" style="110" customWidth="1"/>
    <col min="7694" max="7694" width="10.375" style="110" customWidth="1"/>
    <col min="7695" max="7936" width="9" style="110"/>
    <col min="7937" max="7937" width="5.25" style="110" customWidth="1"/>
    <col min="7938" max="7938" width="27" style="110" customWidth="1"/>
    <col min="7939" max="7939" width="3.5" style="110" customWidth="1"/>
    <col min="7940" max="7940" width="6.625" style="110" customWidth="1"/>
    <col min="7941" max="7941" width="1.625" style="110" customWidth="1"/>
    <col min="7942" max="7942" width="12" style="110" customWidth="1"/>
    <col min="7943" max="7943" width="3.25" style="110" customWidth="1"/>
    <col min="7944" max="7944" width="13.75" style="110" customWidth="1"/>
    <col min="7945" max="7947" width="9" style="110"/>
    <col min="7948" max="7948" width="50.5" style="110" customWidth="1"/>
    <col min="7949" max="7949" width="11" style="110" customWidth="1"/>
    <col min="7950" max="7950" width="10.375" style="110" customWidth="1"/>
    <col min="7951" max="8192" width="9" style="110"/>
    <col min="8193" max="8193" width="5.25" style="110" customWidth="1"/>
    <col min="8194" max="8194" width="27" style="110" customWidth="1"/>
    <col min="8195" max="8195" width="3.5" style="110" customWidth="1"/>
    <col min="8196" max="8196" width="6.625" style="110" customWidth="1"/>
    <col min="8197" max="8197" width="1.625" style="110" customWidth="1"/>
    <col min="8198" max="8198" width="12" style="110" customWidth="1"/>
    <col min="8199" max="8199" width="3.25" style="110" customWidth="1"/>
    <col min="8200" max="8200" width="13.75" style="110" customWidth="1"/>
    <col min="8201" max="8203" width="9" style="110"/>
    <col min="8204" max="8204" width="50.5" style="110" customWidth="1"/>
    <col min="8205" max="8205" width="11" style="110" customWidth="1"/>
    <col min="8206" max="8206" width="10.375" style="110" customWidth="1"/>
    <col min="8207" max="8448" width="9" style="110"/>
    <col min="8449" max="8449" width="5.25" style="110" customWidth="1"/>
    <col min="8450" max="8450" width="27" style="110" customWidth="1"/>
    <col min="8451" max="8451" width="3.5" style="110" customWidth="1"/>
    <col min="8452" max="8452" width="6.625" style="110" customWidth="1"/>
    <col min="8453" max="8453" width="1.625" style="110" customWidth="1"/>
    <col min="8454" max="8454" width="12" style="110" customWidth="1"/>
    <col min="8455" max="8455" width="3.25" style="110" customWidth="1"/>
    <col min="8456" max="8456" width="13.75" style="110" customWidth="1"/>
    <col min="8457" max="8459" width="9" style="110"/>
    <col min="8460" max="8460" width="50.5" style="110" customWidth="1"/>
    <col min="8461" max="8461" width="11" style="110" customWidth="1"/>
    <col min="8462" max="8462" width="10.375" style="110" customWidth="1"/>
    <col min="8463" max="8704" width="9" style="110"/>
    <col min="8705" max="8705" width="5.25" style="110" customWidth="1"/>
    <col min="8706" max="8706" width="27" style="110" customWidth="1"/>
    <col min="8707" max="8707" width="3.5" style="110" customWidth="1"/>
    <col min="8708" max="8708" width="6.625" style="110" customWidth="1"/>
    <col min="8709" max="8709" width="1.625" style="110" customWidth="1"/>
    <col min="8710" max="8710" width="12" style="110" customWidth="1"/>
    <col min="8711" max="8711" width="3.25" style="110" customWidth="1"/>
    <col min="8712" max="8712" width="13.75" style="110" customWidth="1"/>
    <col min="8713" max="8715" width="9" style="110"/>
    <col min="8716" max="8716" width="50.5" style="110" customWidth="1"/>
    <col min="8717" max="8717" width="11" style="110" customWidth="1"/>
    <col min="8718" max="8718" width="10.375" style="110" customWidth="1"/>
    <col min="8719" max="8960" width="9" style="110"/>
    <col min="8961" max="8961" width="5.25" style="110" customWidth="1"/>
    <col min="8962" max="8962" width="27" style="110" customWidth="1"/>
    <col min="8963" max="8963" width="3.5" style="110" customWidth="1"/>
    <col min="8964" max="8964" width="6.625" style="110" customWidth="1"/>
    <col min="8965" max="8965" width="1.625" style="110" customWidth="1"/>
    <col min="8966" max="8966" width="12" style="110" customWidth="1"/>
    <col min="8967" max="8967" width="3.25" style="110" customWidth="1"/>
    <col min="8968" max="8968" width="13.75" style="110" customWidth="1"/>
    <col min="8969" max="8971" width="9" style="110"/>
    <col min="8972" max="8972" width="50.5" style="110" customWidth="1"/>
    <col min="8973" max="8973" width="11" style="110" customWidth="1"/>
    <col min="8974" max="8974" width="10.375" style="110" customWidth="1"/>
    <col min="8975" max="9216" width="9" style="110"/>
    <col min="9217" max="9217" width="5.25" style="110" customWidth="1"/>
    <col min="9218" max="9218" width="27" style="110" customWidth="1"/>
    <col min="9219" max="9219" width="3.5" style="110" customWidth="1"/>
    <col min="9220" max="9220" width="6.625" style="110" customWidth="1"/>
    <col min="9221" max="9221" width="1.625" style="110" customWidth="1"/>
    <col min="9222" max="9222" width="12" style="110" customWidth="1"/>
    <col min="9223" max="9223" width="3.25" style="110" customWidth="1"/>
    <col min="9224" max="9224" width="13.75" style="110" customWidth="1"/>
    <col min="9225" max="9227" width="9" style="110"/>
    <col min="9228" max="9228" width="50.5" style="110" customWidth="1"/>
    <col min="9229" max="9229" width="11" style="110" customWidth="1"/>
    <col min="9230" max="9230" width="10.375" style="110" customWidth="1"/>
    <col min="9231" max="9472" width="9" style="110"/>
    <col min="9473" max="9473" width="5.25" style="110" customWidth="1"/>
    <col min="9474" max="9474" width="27" style="110" customWidth="1"/>
    <col min="9475" max="9475" width="3.5" style="110" customWidth="1"/>
    <col min="9476" max="9476" width="6.625" style="110" customWidth="1"/>
    <col min="9477" max="9477" width="1.625" style="110" customWidth="1"/>
    <col min="9478" max="9478" width="12" style="110" customWidth="1"/>
    <col min="9479" max="9479" width="3.25" style="110" customWidth="1"/>
    <col min="9480" max="9480" width="13.75" style="110" customWidth="1"/>
    <col min="9481" max="9483" width="9" style="110"/>
    <col min="9484" max="9484" width="50.5" style="110" customWidth="1"/>
    <col min="9485" max="9485" width="11" style="110" customWidth="1"/>
    <col min="9486" max="9486" width="10.375" style="110" customWidth="1"/>
    <col min="9487" max="9728" width="9" style="110"/>
    <col min="9729" max="9729" width="5.25" style="110" customWidth="1"/>
    <col min="9730" max="9730" width="27" style="110" customWidth="1"/>
    <col min="9731" max="9731" width="3.5" style="110" customWidth="1"/>
    <col min="9732" max="9732" width="6.625" style="110" customWidth="1"/>
    <col min="9733" max="9733" width="1.625" style="110" customWidth="1"/>
    <col min="9734" max="9734" width="12" style="110" customWidth="1"/>
    <col min="9735" max="9735" width="3.25" style="110" customWidth="1"/>
    <col min="9736" max="9736" width="13.75" style="110" customWidth="1"/>
    <col min="9737" max="9739" width="9" style="110"/>
    <col min="9740" max="9740" width="50.5" style="110" customWidth="1"/>
    <col min="9741" max="9741" width="11" style="110" customWidth="1"/>
    <col min="9742" max="9742" width="10.375" style="110" customWidth="1"/>
    <col min="9743" max="9984" width="9" style="110"/>
    <col min="9985" max="9985" width="5.25" style="110" customWidth="1"/>
    <col min="9986" max="9986" width="27" style="110" customWidth="1"/>
    <col min="9987" max="9987" width="3.5" style="110" customWidth="1"/>
    <col min="9988" max="9988" width="6.625" style="110" customWidth="1"/>
    <col min="9989" max="9989" width="1.625" style="110" customWidth="1"/>
    <col min="9990" max="9990" width="12" style="110" customWidth="1"/>
    <col min="9991" max="9991" width="3.25" style="110" customWidth="1"/>
    <col min="9992" max="9992" width="13.75" style="110" customWidth="1"/>
    <col min="9993" max="9995" width="9" style="110"/>
    <col min="9996" max="9996" width="50.5" style="110" customWidth="1"/>
    <col min="9997" max="9997" width="11" style="110" customWidth="1"/>
    <col min="9998" max="9998" width="10.375" style="110" customWidth="1"/>
    <col min="9999" max="10240" width="9" style="110"/>
    <col min="10241" max="10241" width="5.25" style="110" customWidth="1"/>
    <col min="10242" max="10242" width="27" style="110" customWidth="1"/>
    <col min="10243" max="10243" width="3.5" style="110" customWidth="1"/>
    <col min="10244" max="10244" width="6.625" style="110" customWidth="1"/>
    <col min="10245" max="10245" width="1.625" style="110" customWidth="1"/>
    <col min="10246" max="10246" width="12" style="110" customWidth="1"/>
    <col min="10247" max="10247" width="3.25" style="110" customWidth="1"/>
    <col min="10248" max="10248" width="13.75" style="110" customWidth="1"/>
    <col min="10249" max="10251" width="9" style="110"/>
    <col min="10252" max="10252" width="50.5" style="110" customWidth="1"/>
    <col min="10253" max="10253" width="11" style="110" customWidth="1"/>
    <col min="10254" max="10254" width="10.375" style="110" customWidth="1"/>
    <col min="10255" max="10496" width="9" style="110"/>
    <col min="10497" max="10497" width="5.25" style="110" customWidth="1"/>
    <col min="10498" max="10498" width="27" style="110" customWidth="1"/>
    <col min="10499" max="10499" width="3.5" style="110" customWidth="1"/>
    <col min="10500" max="10500" width="6.625" style="110" customWidth="1"/>
    <col min="10501" max="10501" width="1.625" style="110" customWidth="1"/>
    <col min="10502" max="10502" width="12" style="110" customWidth="1"/>
    <col min="10503" max="10503" width="3.25" style="110" customWidth="1"/>
    <col min="10504" max="10504" width="13.75" style="110" customWidth="1"/>
    <col min="10505" max="10507" width="9" style="110"/>
    <col min="10508" max="10508" width="50.5" style="110" customWidth="1"/>
    <col min="10509" max="10509" width="11" style="110" customWidth="1"/>
    <col min="10510" max="10510" width="10.375" style="110" customWidth="1"/>
    <col min="10511" max="10752" width="9" style="110"/>
    <col min="10753" max="10753" width="5.25" style="110" customWidth="1"/>
    <col min="10754" max="10754" width="27" style="110" customWidth="1"/>
    <col min="10755" max="10755" width="3.5" style="110" customWidth="1"/>
    <col min="10756" max="10756" width="6.625" style="110" customWidth="1"/>
    <col min="10757" max="10757" width="1.625" style="110" customWidth="1"/>
    <col min="10758" max="10758" width="12" style="110" customWidth="1"/>
    <col min="10759" max="10759" width="3.25" style="110" customWidth="1"/>
    <col min="10760" max="10760" width="13.75" style="110" customWidth="1"/>
    <col min="10761" max="10763" width="9" style="110"/>
    <col min="10764" max="10764" width="50.5" style="110" customWidth="1"/>
    <col min="10765" max="10765" width="11" style="110" customWidth="1"/>
    <col min="10766" max="10766" width="10.375" style="110" customWidth="1"/>
    <col min="10767" max="11008" width="9" style="110"/>
    <col min="11009" max="11009" width="5.25" style="110" customWidth="1"/>
    <col min="11010" max="11010" width="27" style="110" customWidth="1"/>
    <col min="11011" max="11011" width="3.5" style="110" customWidth="1"/>
    <col min="11012" max="11012" width="6.625" style="110" customWidth="1"/>
    <col min="11013" max="11013" width="1.625" style="110" customWidth="1"/>
    <col min="11014" max="11014" width="12" style="110" customWidth="1"/>
    <col min="11015" max="11015" width="3.25" style="110" customWidth="1"/>
    <col min="11016" max="11016" width="13.75" style="110" customWidth="1"/>
    <col min="11017" max="11019" width="9" style="110"/>
    <col min="11020" max="11020" width="50.5" style="110" customWidth="1"/>
    <col min="11021" max="11021" width="11" style="110" customWidth="1"/>
    <col min="11022" max="11022" width="10.375" style="110" customWidth="1"/>
    <col min="11023" max="11264" width="9" style="110"/>
    <col min="11265" max="11265" width="5.25" style="110" customWidth="1"/>
    <col min="11266" max="11266" width="27" style="110" customWidth="1"/>
    <col min="11267" max="11267" width="3.5" style="110" customWidth="1"/>
    <col min="11268" max="11268" width="6.625" style="110" customWidth="1"/>
    <col min="11269" max="11269" width="1.625" style="110" customWidth="1"/>
    <col min="11270" max="11270" width="12" style="110" customWidth="1"/>
    <col min="11271" max="11271" width="3.25" style="110" customWidth="1"/>
    <col min="11272" max="11272" width="13.75" style="110" customWidth="1"/>
    <col min="11273" max="11275" width="9" style="110"/>
    <col min="11276" max="11276" width="50.5" style="110" customWidth="1"/>
    <col min="11277" max="11277" width="11" style="110" customWidth="1"/>
    <col min="11278" max="11278" width="10.375" style="110" customWidth="1"/>
    <col min="11279" max="11520" width="9" style="110"/>
    <col min="11521" max="11521" width="5.25" style="110" customWidth="1"/>
    <col min="11522" max="11522" width="27" style="110" customWidth="1"/>
    <col min="11523" max="11523" width="3.5" style="110" customWidth="1"/>
    <col min="11524" max="11524" width="6.625" style="110" customWidth="1"/>
    <col min="11525" max="11525" width="1.625" style="110" customWidth="1"/>
    <col min="11526" max="11526" width="12" style="110" customWidth="1"/>
    <col min="11527" max="11527" width="3.25" style="110" customWidth="1"/>
    <col min="11528" max="11528" width="13.75" style="110" customWidth="1"/>
    <col min="11529" max="11531" width="9" style="110"/>
    <col min="11532" max="11532" width="50.5" style="110" customWidth="1"/>
    <col min="11533" max="11533" width="11" style="110" customWidth="1"/>
    <col min="11534" max="11534" width="10.375" style="110" customWidth="1"/>
    <col min="11535" max="11776" width="9" style="110"/>
    <col min="11777" max="11777" width="5.25" style="110" customWidth="1"/>
    <col min="11778" max="11778" width="27" style="110" customWidth="1"/>
    <col min="11779" max="11779" width="3.5" style="110" customWidth="1"/>
    <col min="11780" max="11780" width="6.625" style="110" customWidth="1"/>
    <col min="11781" max="11781" width="1.625" style="110" customWidth="1"/>
    <col min="11782" max="11782" width="12" style="110" customWidth="1"/>
    <col min="11783" max="11783" width="3.25" style="110" customWidth="1"/>
    <col min="11784" max="11784" width="13.75" style="110" customWidth="1"/>
    <col min="11785" max="11787" width="9" style="110"/>
    <col min="11788" max="11788" width="50.5" style="110" customWidth="1"/>
    <col min="11789" max="11789" width="11" style="110" customWidth="1"/>
    <col min="11790" max="11790" width="10.375" style="110" customWidth="1"/>
    <col min="11791" max="12032" width="9" style="110"/>
    <col min="12033" max="12033" width="5.25" style="110" customWidth="1"/>
    <col min="12034" max="12034" width="27" style="110" customWidth="1"/>
    <col min="12035" max="12035" width="3.5" style="110" customWidth="1"/>
    <col min="12036" max="12036" width="6.625" style="110" customWidth="1"/>
    <col min="12037" max="12037" width="1.625" style="110" customWidth="1"/>
    <col min="12038" max="12038" width="12" style="110" customWidth="1"/>
    <col min="12039" max="12039" width="3.25" style="110" customWidth="1"/>
    <col min="12040" max="12040" width="13.75" style="110" customWidth="1"/>
    <col min="12041" max="12043" width="9" style="110"/>
    <col min="12044" max="12044" width="50.5" style="110" customWidth="1"/>
    <col min="12045" max="12045" width="11" style="110" customWidth="1"/>
    <col min="12046" max="12046" width="10.375" style="110" customWidth="1"/>
    <col min="12047" max="12288" width="9" style="110"/>
    <col min="12289" max="12289" width="5.25" style="110" customWidth="1"/>
    <col min="12290" max="12290" width="27" style="110" customWidth="1"/>
    <col min="12291" max="12291" width="3.5" style="110" customWidth="1"/>
    <col min="12292" max="12292" width="6.625" style="110" customWidth="1"/>
    <col min="12293" max="12293" width="1.625" style="110" customWidth="1"/>
    <col min="12294" max="12294" width="12" style="110" customWidth="1"/>
    <col min="12295" max="12295" width="3.25" style="110" customWidth="1"/>
    <col min="12296" max="12296" width="13.75" style="110" customWidth="1"/>
    <col min="12297" max="12299" width="9" style="110"/>
    <col min="12300" max="12300" width="50.5" style="110" customWidth="1"/>
    <col min="12301" max="12301" width="11" style="110" customWidth="1"/>
    <col min="12302" max="12302" width="10.375" style="110" customWidth="1"/>
    <col min="12303" max="12544" width="9" style="110"/>
    <col min="12545" max="12545" width="5.25" style="110" customWidth="1"/>
    <col min="12546" max="12546" width="27" style="110" customWidth="1"/>
    <col min="12547" max="12547" width="3.5" style="110" customWidth="1"/>
    <col min="12548" max="12548" width="6.625" style="110" customWidth="1"/>
    <col min="12549" max="12549" width="1.625" style="110" customWidth="1"/>
    <col min="12550" max="12550" width="12" style="110" customWidth="1"/>
    <col min="12551" max="12551" width="3.25" style="110" customWidth="1"/>
    <col min="12552" max="12552" width="13.75" style="110" customWidth="1"/>
    <col min="12553" max="12555" width="9" style="110"/>
    <col min="12556" max="12556" width="50.5" style="110" customWidth="1"/>
    <col min="12557" max="12557" width="11" style="110" customWidth="1"/>
    <col min="12558" max="12558" width="10.375" style="110" customWidth="1"/>
    <col min="12559" max="12800" width="9" style="110"/>
    <col min="12801" max="12801" width="5.25" style="110" customWidth="1"/>
    <col min="12802" max="12802" width="27" style="110" customWidth="1"/>
    <col min="12803" max="12803" width="3.5" style="110" customWidth="1"/>
    <col min="12804" max="12804" width="6.625" style="110" customWidth="1"/>
    <col min="12805" max="12805" width="1.625" style="110" customWidth="1"/>
    <col min="12806" max="12806" width="12" style="110" customWidth="1"/>
    <col min="12807" max="12807" width="3.25" style="110" customWidth="1"/>
    <col min="12808" max="12808" width="13.75" style="110" customWidth="1"/>
    <col min="12809" max="12811" width="9" style="110"/>
    <col min="12812" max="12812" width="50.5" style="110" customWidth="1"/>
    <col min="12813" max="12813" width="11" style="110" customWidth="1"/>
    <col min="12814" max="12814" width="10.375" style="110" customWidth="1"/>
    <col min="12815" max="13056" width="9" style="110"/>
    <col min="13057" max="13057" width="5.25" style="110" customWidth="1"/>
    <col min="13058" max="13058" width="27" style="110" customWidth="1"/>
    <col min="13059" max="13059" width="3.5" style="110" customWidth="1"/>
    <col min="13060" max="13060" width="6.625" style="110" customWidth="1"/>
    <col min="13061" max="13061" width="1.625" style="110" customWidth="1"/>
    <col min="13062" max="13062" width="12" style="110" customWidth="1"/>
    <col min="13063" max="13063" width="3.25" style="110" customWidth="1"/>
    <col min="13064" max="13064" width="13.75" style="110" customWidth="1"/>
    <col min="13065" max="13067" width="9" style="110"/>
    <col min="13068" max="13068" width="50.5" style="110" customWidth="1"/>
    <col min="13069" max="13069" width="11" style="110" customWidth="1"/>
    <col min="13070" max="13070" width="10.375" style="110" customWidth="1"/>
    <col min="13071" max="13312" width="9" style="110"/>
    <col min="13313" max="13313" width="5.25" style="110" customWidth="1"/>
    <col min="13314" max="13314" width="27" style="110" customWidth="1"/>
    <col min="13315" max="13315" width="3.5" style="110" customWidth="1"/>
    <col min="13316" max="13316" width="6.625" style="110" customWidth="1"/>
    <col min="13317" max="13317" width="1.625" style="110" customWidth="1"/>
    <col min="13318" max="13318" width="12" style="110" customWidth="1"/>
    <col min="13319" max="13319" width="3.25" style="110" customWidth="1"/>
    <col min="13320" max="13320" width="13.75" style="110" customWidth="1"/>
    <col min="13321" max="13323" width="9" style="110"/>
    <col min="13324" max="13324" width="50.5" style="110" customWidth="1"/>
    <col min="13325" max="13325" width="11" style="110" customWidth="1"/>
    <col min="13326" max="13326" width="10.375" style="110" customWidth="1"/>
    <col min="13327" max="13568" width="9" style="110"/>
    <col min="13569" max="13569" width="5.25" style="110" customWidth="1"/>
    <col min="13570" max="13570" width="27" style="110" customWidth="1"/>
    <col min="13571" max="13571" width="3.5" style="110" customWidth="1"/>
    <col min="13572" max="13572" width="6.625" style="110" customWidth="1"/>
    <col min="13573" max="13573" width="1.625" style="110" customWidth="1"/>
    <col min="13574" max="13574" width="12" style="110" customWidth="1"/>
    <col min="13575" max="13575" width="3.25" style="110" customWidth="1"/>
    <col min="13576" max="13576" width="13.75" style="110" customWidth="1"/>
    <col min="13577" max="13579" width="9" style="110"/>
    <col min="13580" max="13580" width="50.5" style="110" customWidth="1"/>
    <col min="13581" max="13581" width="11" style="110" customWidth="1"/>
    <col min="13582" max="13582" width="10.375" style="110" customWidth="1"/>
    <col min="13583" max="13824" width="9" style="110"/>
    <col min="13825" max="13825" width="5.25" style="110" customWidth="1"/>
    <col min="13826" max="13826" width="27" style="110" customWidth="1"/>
    <col min="13827" max="13827" width="3.5" style="110" customWidth="1"/>
    <col min="13828" max="13828" width="6.625" style="110" customWidth="1"/>
    <col min="13829" max="13829" width="1.625" style="110" customWidth="1"/>
    <col min="13830" max="13830" width="12" style="110" customWidth="1"/>
    <col min="13831" max="13831" width="3.25" style="110" customWidth="1"/>
    <col min="13832" max="13832" width="13.75" style="110" customWidth="1"/>
    <col min="13833" max="13835" width="9" style="110"/>
    <col min="13836" max="13836" width="50.5" style="110" customWidth="1"/>
    <col min="13837" max="13837" width="11" style="110" customWidth="1"/>
    <col min="13838" max="13838" width="10.375" style="110" customWidth="1"/>
    <col min="13839" max="14080" width="9" style="110"/>
    <col min="14081" max="14081" width="5.25" style="110" customWidth="1"/>
    <col min="14082" max="14082" width="27" style="110" customWidth="1"/>
    <col min="14083" max="14083" width="3.5" style="110" customWidth="1"/>
    <col min="14084" max="14084" width="6.625" style="110" customWidth="1"/>
    <col min="14085" max="14085" width="1.625" style="110" customWidth="1"/>
    <col min="14086" max="14086" width="12" style="110" customWidth="1"/>
    <col min="14087" max="14087" width="3.25" style="110" customWidth="1"/>
    <col min="14088" max="14088" width="13.75" style="110" customWidth="1"/>
    <col min="14089" max="14091" width="9" style="110"/>
    <col min="14092" max="14092" width="50.5" style="110" customWidth="1"/>
    <col min="14093" max="14093" width="11" style="110" customWidth="1"/>
    <col min="14094" max="14094" width="10.375" style="110" customWidth="1"/>
    <col min="14095" max="14336" width="9" style="110"/>
    <col min="14337" max="14337" width="5.25" style="110" customWidth="1"/>
    <col min="14338" max="14338" width="27" style="110" customWidth="1"/>
    <col min="14339" max="14339" width="3.5" style="110" customWidth="1"/>
    <col min="14340" max="14340" width="6.625" style="110" customWidth="1"/>
    <col min="14341" max="14341" width="1.625" style="110" customWidth="1"/>
    <col min="14342" max="14342" width="12" style="110" customWidth="1"/>
    <col min="14343" max="14343" width="3.25" style="110" customWidth="1"/>
    <col min="14344" max="14344" width="13.75" style="110" customWidth="1"/>
    <col min="14345" max="14347" width="9" style="110"/>
    <col min="14348" max="14348" width="50.5" style="110" customWidth="1"/>
    <col min="14349" max="14349" width="11" style="110" customWidth="1"/>
    <col min="14350" max="14350" width="10.375" style="110" customWidth="1"/>
    <col min="14351" max="14592" width="9" style="110"/>
    <col min="14593" max="14593" width="5.25" style="110" customWidth="1"/>
    <col min="14594" max="14594" width="27" style="110" customWidth="1"/>
    <col min="14595" max="14595" width="3.5" style="110" customWidth="1"/>
    <col min="14596" max="14596" width="6.625" style="110" customWidth="1"/>
    <col min="14597" max="14597" width="1.625" style="110" customWidth="1"/>
    <col min="14598" max="14598" width="12" style="110" customWidth="1"/>
    <col min="14599" max="14599" width="3.25" style="110" customWidth="1"/>
    <col min="14600" max="14600" width="13.75" style="110" customWidth="1"/>
    <col min="14601" max="14603" width="9" style="110"/>
    <col min="14604" max="14604" width="50.5" style="110" customWidth="1"/>
    <col min="14605" max="14605" width="11" style="110" customWidth="1"/>
    <col min="14606" max="14606" width="10.375" style="110" customWidth="1"/>
    <col min="14607" max="14848" width="9" style="110"/>
    <col min="14849" max="14849" width="5.25" style="110" customWidth="1"/>
    <col min="14850" max="14850" width="27" style="110" customWidth="1"/>
    <col min="14851" max="14851" width="3.5" style="110" customWidth="1"/>
    <col min="14852" max="14852" width="6.625" style="110" customWidth="1"/>
    <col min="14853" max="14853" width="1.625" style="110" customWidth="1"/>
    <col min="14854" max="14854" width="12" style="110" customWidth="1"/>
    <col min="14855" max="14855" width="3.25" style="110" customWidth="1"/>
    <col min="14856" max="14856" width="13.75" style="110" customWidth="1"/>
    <col min="14857" max="14859" width="9" style="110"/>
    <col min="14860" max="14860" width="50.5" style="110" customWidth="1"/>
    <col min="14861" max="14861" width="11" style="110" customWidth="1"/>
    <col min="14862" max="14862" width="10.375" style="110" customWidth="1"/>
    <col min="14863" max="15104" width="9" style="110"/>
    <col min="15105" max="15105" width="5.25" style="110" customWidth="1"/>
    <col min="15106" max="15106" width="27" style="110" customWidth="1"/>
    <col min="15107" max="15107" width="3.5" style="110" customWidth="1"/>
    <col min="15108" max="15108" width="6.625" style="110" customWidth="1"/>
    <col min="15109" max="15109" width="1.625" style="110" customWidth="1"/>
    <col min="15110" max="15110" width="12" style="110" customWidth="1"/>
    <col min="15111" max="15111" width="3.25" style="110" customWidth="1"/>
    <col min="15112" max="15112" width="13.75" style="110" customWidth="1"/>
    <col min="15113" max="15115" width="9" style="110"/>
    <col min="15116" max="15116" width="50.5" style="110" customWidth="1"/>
    <col min="15117" max="15117" width="11" style="110" customWidth="1"/>
    <col min="15118" max="15118" width="10.375" style="110" customWidth="1"/>
    <col min="15119" max="15360" width="9" style="110"/>
    <col min="15361" max="15361" width="5.25" style="110" customWidth="1"/>
    <col min="15362" max="15362" width="27" style="110" customWidth="1"/>
    <col min="15363" max="15363" width="3.5" style="110" customWidth="1"/>
    <col min="15364" max="15364" width="6.625" style="110" customWidth="1"/>
    <col min="15365" max="15365" width="1.625" style="110" customWidth="1"/>
    <col min="15366" max="15366" width="12" style="110" customWidth="1"/>
    <col min="15367" max="15367" width="3.25" style="110" customWidth="1"/>
    <col min="15368" max="15368" width="13.75" style="110" customWidth="1"/>
    <col min="15369" max="15371" width="9" style="110"/>
    <col min="15372" max="15372" width="50.5" style="110" customWidth="1"/>
    <col min="15373" max="15373" width="11" style="110" customWidth="1"/>
    <col min="15374" max="15374" width="10.375" style="110" customWidth="1"/>
    <col min="15375" max="15616" width="9" style="110"/>
    <col min="15617" max="15617" width="5.25" style="110" customWidth="1"/>
    <col min="15618" max="15618" width="27" style="110" customWidth="1"/>
    <col min="15619" max="15619" width="3.5" style="110" customWidth="1"/>
    <col min="15620" max="15620" width="6.625" style="110" customWidth="1"/>
    <col min="15621" max="15621" width="1.625" style="110" customWidth="1"/>
    <col min="15622" max="15622" width="12" style="110" customWidth="1"/>
    <col min="15623" max="15623" width="3.25" style="110" customWidth="1"/>
    <col min="15624" max="15624" width="13.75" style="110" customWidth="1"/>
    <col min="15625" max="15627" width="9" style="110"/>
    <col min="15628" max="15628" width="50.5" style="110" customWidth="1"/>
    <col min="15629" max="15629" width="11" style="110" customWidth="1"/>
    <col min="15630" max="15630" width="10.375" style="110" customWidth="1"/>
    <col min="15631" max="15872" width="9" style="110"/>
    <col min="15873" max="15873" width="5.25" style="110" customWidth="1"/>
    <col min="15874" max="15874" width="27" style="110" customWidth="1"/>
    <col min="15875" max="15875" width="3.5" style="110" customWidth="1"/>
    <col min="15876" max="15876" width="6.625" style="110" customWidth="1"/>
    <col min="15877" max="15877" width="1.625" style="110" customWidth="1"/>
    <col min="15878" max="15878" width="12" style="110" customWidth="1"/>
    <col min="15879" max="15879" width="3.25" style="110" customWidth="1"/>
    <col min="15880" max="15880" width="13.75" style="110" customWidth="1"/>
    <col min="15881" max="15883" width="9" style="110"/>
    <col min="15884" max="15884" width="50.5" style="110" customWidth="1"/>
    <col min="15885" max="15885" width="11" style="110" customWidth="1"/>
    <col min="15886" max="15886" width="10.375" style="110" customWidth="1"/>
    <col min="15887" max="16128" width="9" style="110"/>
    <col min="16129" max="16129" width="5.25" style="110" customWidth="1"/>
    <col min="16130" max="16130" width="27" style="110" customWidth="1"/>
    <col min="16131" max="16131" width="3.5" style="110" customWidth="1"/>
    <col min="16132" max="16132" width="6.625" style="110" customWidth="1"/>
    <col min="16133" max="16133" width="1.625" style="110" customWidth="1"/>
    <col min="16134" max="16134" width="12" style="110" customWidth="1"/>
    <col min="16135" max="16135" width="3.25" style="110" customWidth="1"/>
    <col min="16136" max="16136" width="13.75" style="110" customWidth="1"/>
    <col min="16137" max="16139" width="9" style="110"/>
    <col min="16140" max="16140" width="50.5" style="110" customWidth="1"/>
    <col min="16141" max="16141" width="11" style="110" customWidth="1"/>
    <col min="16142" max="16142" width="10.375" style="110" customWidth="1"/>
    <col min="16143" max="16384" width="9" style="110"/>
  </cols>
  <sheetData>
    <row r="1" spans="1:10">
      <c r="A1" s="134"/>
      <c r="B1" s="135"/>
      <c r="C1" s="102"/>
      <c r="D1" s="109"/>
      <c r="E1" s="102"/>
      <c r="F1" s="101"/>
      <c r="G1" s="102"/>
      <c r="H1" s="101"/>
      <c r="I1" s="132"/>
      <c r="J1" s="132"/>
    </row>
    <row r="2" spans="1:10">
      <c r="A2" s="134"/>
      <c r="B2" s="135"/>
      <c r="C2" s="102"/>
      <c r="D2" s="109"/>
      <c r="E2" s="102"/>
      <c r="F2" s="101"/>
      <c r="G2" s="102"/>
      <c r="H2" s="101"/>
      <c r="I2" s="132"/>
      <c r="J2" s="132"/>
    </row>
    <row r="3" spans="1:10" ht="15.75">
      <c r="A3" s="139"/>
      <c r="B3" s="260" t="s">
        <v>554</v>
      </c>
      <c r="C3" s="141"/>
      <c r="D3" s="142"/>
      <c r="E3" s="141"/>
      <c r="F3" s="103"/>
      <c r="G3" s="141"/>
      <c r="H3" s="103"/>
      <c r="I3" s="133"/>
      <c r="J3" s="133"/>
    </row>
    <row r="4" spans="1:10">
      <c r="A4" s="134"/>
      <c r="B4" s="135"/>
      <c r="C4" s="102"/>
      <c r="D4" s="109"/>
      <c r="E4" s="102"/>
      <c r="F4" s="101"/>
      <c r="G4" s="102"/>
      <c r="H4" s="101"/>
      <c r="I4" s="132"/>
      <c r="J4" s="132"/>
    </row>
    <row r="5" spans="1:10">
      <c r="A5" s="134"/>
      <c r="B5" s="135"/>
      <c r="C5" s="102"/>
      <c r="D5" s="109"/>
      <c r="E5" s="102"/>
      <c r="F5" s="101"/>
      <c r="G5" s="102"/>
      <c r="H5" s="101"/>
      <c r="I5" s="132"/>
      <c r="J5" s="132"/>
    </row>
    <row r="6" spans="1:10">
      <c r="A6" s="134"/>
      <c r="B6" s="135"/>
      <c r="C6" s="102"/>
      <c r="D6" s="109"/>
      <c r="E6" s="102"/>
      <c r="F6" s="101"/>
      <c r="G6" s="102"/>
      <c r="H6" s="101"/>
      <c r="I6" s="132"/>
      <c r="J6" s="132"/>
    </row>
    <row r="7" spans="1:10">
      <c r="A7" s="134"/>
      <c r="B7" s="135"/>
      <c r="C7" s="102"/>
      <c r="D7" s="109"/>
      <c r="E7" s="102"/>
      <c r="F7" s="101"/>
      <c r="G7" s="102"/>
      <c r="H7" s="101"/>
      <c r="I7" s="132"/>
      <c r="J7" s="132"/>
    </row>
    <row r="8" spans="1:10">
      <c r="A8" s="134"/>
      <c r="B8" s="135" t="s">
        <v>555</v>
      </c>
      <c r="C8" s="102"/>
      <c r="D8" s="109"/>
      <c r="E8" s="102"/>
      <c r="F8" s="101"/>
      <c r="G8" s="102"/>
      <c r="H8" s="101"/>
      <c r="I8" s="132"/>
      <c r="J8" s="132"/>
    </row>
    <row r="9" spans="1:10">
      <c r="A9" s="134"/>
      <c r="B9" s="135"/>
      <c r="C9" s="102"/>
      <c r="D9" s="109"/>
      <c r="E9" s="102"/>
      <c r="F9" s="101"/>
      <c r="G9" s="102"/>
      <c r="H9" s="101">
        <f>H71</f>
        <v>0</v>
      </c>
      <c r="I9" s="132"/>
      <c r="J9" s="132"/>
    </row>
    <row r="10" spans="1:10">
      <c r="A10" s="134"/>
      <c r="B10" s="135"/>
      <c r="C10" s="102"/>
      <c r="D10" s="109"/>
      <c r="E10" s="102"/>
      <c r="F10" s="101"/>
      <c r="G10" s="102"/>
      <c r="H10" s="101"/>
      <c r="I10" s="132"/>
      <c r="J10" s="132"/>
    </row>
    <row r="11" spans="1:10">
      <c r="A11" s="134"/>
      <c r="B11" s="135"/>
      <c r="C11" s="102"/>
      <c r="D11" s="109"/>
      <c r="E11" s="102"/>
      <c r="F11" s="101"/>
      <c r="G11" s="102"/>
      <c r="H11" s="101"/>
      <c r="I11" s="132"/>
      <c r="J11" s="132"/>
    </row>
    <row r="12" spans="1:10">
      <c r="A12" s="134"/>
      <c r="B12" s="135"/>
      <c r="C12" s="102"/>
      <c r="D12" s="109"/>
      <c r="E12" s="102"/>
      <c r="F12" s="101"/>
      <c r="G12" s="102"/>
      <c r="H12" s="101"/>
      <c r="I12" s="132"/>
      <c r="J12" s="132"/>
    </row>
    <row r="13" spans="1:10">
      <c r="A13" s="134"/>
      <c r="B13" s="135" t="s">
        <v>556</v>
      </c>
      <c r="C13" s="102"/>
      <c r="D13" s="109"/>
      <c r="E13" s="102"/>
      <c r="F13" s="101"/>
      <c r="G13" s="102"/>
      <c r="H13" s="101"/>
      <c r="I13" s="132"/>
      <c r="J13" s="132"/>
    </row>
    <row r="14" spans="1:10">
      <c r="A14" s="134"/>
      <c r="B14" s="135"/>
      <c r="C14" s="102"/>
      <c r="D14" s="109"/>
      <c r="E14" s="102"/>
      <c r="F14" s="101"/>
      <c r="G14" s="102"/>
      <c r="H14" s="101">
        <f>H95</f>
        <v>0</v>
      </c>
      <c r="I14" s="132"/>
      <c r="J14" s="132"/>
    </row>
    <row r="15" spans="1:10">
      <c r="A15" s="134"/>
      <c r="B15" s="135"/>
      <c r="C15" s="102"/>
      <c r="D15" s="109"/>
      <c r="E15" s="102"/>
      <c r="F15" s="101"/>
      <c r="G15" s="102"/>
      <c r="H15" s="101"/>
      <c r="I15" s="132"/>
      <c r="J15" s="132"/>
    </row>
    <row r="16" spans="1:10">
      <c r="A16" s="134"/>
      <c r="B16" s="135"/>
      <c r="C16" s="102"/>
      <c r="D16" s="109"/>
      <c r="E16" s="102"/>
      <c r="F16" s="101"/>
      <c r="G16" s="102"/>
      <c r="H16" s="101"/>
      <c r="I16" s="132"/>
      <c r="J16" s="132"/>
    </row>
    <row r="17" spans="1:10">
      <c r="A17" s="134"/>
      <c r="B17" s="135"/>
      <c r="C17" s="102"/>
      <c r="D17" s="109"/>
      <c r="E17" s="102"/>
      <c r="F17" s="101"/>
      <c r="G17" s="102"/>
      <c r="H17" s="101"/>
      <c r="I17" s="132"/>
      <c r="J17" s="132"/>
    </row>
    <row r="18" spans="1:10">
      <c r="A18" s="134"/>
      <c r="B18" s="135" t="s">
        <v>557</v>
      </c>
      <c r="C18" s="102"/>
      <c r="D18" s="109"/>
      <c r="E18" s="102"/>
      <c r="F18" s="101"/>
      <c r="G18" s="102"/>
      <c r="H18" s="101"/>
      <c r="I18" s="132"/>
      <c r="J18" s="132"/>
    </row>
    <row r="19" spans="1:10">
      <c r="A19" s="134"/>
      <c r="B19" s="135"/>
      <c r="C19" s="102"/>
      <c r="D19" s="109"/>
      <c r="E19" s="102"/>
      <c r="F19" s="101"/>
      <c r="G19" s="102"/>
      <c r="H19" s="101">
        <f>H102</f>
        <v>0</v>
      </c>
      <c r="I19" s="132"/>
      <c r="J19" s="132"/>
    </row>
    <row r="20" spans="1:10">
      <c r="A20" s="134"/>
      <c r="B20" s="135"/>
      <c r="C20" s="102"/>
      <c r="D20" s="109"/>
      <c r="E20" s="102"/>
      <c r="F20" s="101"/>
      <c r="G20" s="102"/>
      <c r="H20" s="101"/>
      <c r="I20" s="132"/>
      <c r="J20" s="132"/>
    </row>
    <row r="21" spans="1:10">
      <c r="A21" s="134"/>
      <c r="B21" s="135"/>
      <c r="C21" s="102"/>
      <c r="D21" s="109"/>
      <c r="E21" s="102"/>
      <c r="F21" s="101"/>
      <c r="G21" s="102"/>
      <c r="H21" s="101"/>
      <c r="I21" s="132"/>
      <c r="J21" s="132"/>
    </row>
    <row r="22" spans="1:10">
      <c r="A22" s="134"/>
      <c r="B22" s="135"/>
      <c r="C22" s="102"/>
      <c r="D22" s="109"/>
      <c r="E22" s="102"/>
      <c r="F22" s="101"/>
      <c r="G22" s="102"/>
      <c r="H22" s="101"/>
      <c r="I22" s="132"/>
      <c r="J22" s="132"/>
    </row>
    <row r="23" spans="1:10">
      <c r="A23" s="134"/>
      <c r="B23" s="135" t="s">
        <v>558</v>
      </c>
      <c r="C23" s="102"/>
      <c r="D23" s="109"/>
      <c r="E23" s="102"/>
      <c r="F23" s="101"/>
      <c r="G23" s="102"/>
      <c r="H23" s="101"/>
      <c r="I23" s="132"/>
      <c r="J23" s="132"/>
    </row>
    <row r="24" spans="1:10">
      <c r="A24" s="134"/>
      <c r="B24" s="135"/>
      <c r="C24" s="102"/>
      <c r="D24" s="109"/>
      <c r="E24" s="102"/>
      <c r="F24" s="101"/>
      <c r="G24" s="102"/>
      <c r="H24" s="101">
        <f>H115</f>
        <v>0</v>
      </c>
      <c r="I24" s="132"/>
      <c r="J24" s="132"/>
    </row>
    <row r="25" spans="1:10">
      <c r="A25" s="134"/>
      <c r="B25" s="135"/>
      <c r="C25" s="102"/>
      <c r="D25" s="109"/>
      <c r="E25" s="102"/>
      <c r="F25" s="101"/>
      <c r="G25" s="102"/>
      <c r="H25" s="101"/>
      <c r="I25" s="132"/>
      <c r="J25" s="132"/>
    </row>
    <row r="26" spans="1:10">
      <c r="A26" s="134"/>
      <c r="B26" s="135"/>
      <c r="C26" s="102"/>
      <c r="D26" s="109"/>
      <c r="E26" s="102"/>
      <c r="F26" s="101"/>
      <c r="G26" s="102"/>
      <c r="H26" s="101"/>
      <c r="I26" s="132"/>
      <c r="J26" s="132"/>
    </row>
    <row r="27" spans="1:10">
      <c r="A27" s="134"/>
      <c r="B27" s="135"/>
      <c r="C27" s="102"/>
      <c r="D27" s="109"/>
      <c r="E27" s="102"/>
      <c r="F27" s="101"/>
      <c r="G27" s="102"/>
      <c r="H27" s="101"/>
      <c r="I27" s="132"/>
      <c r="J27" s="132"/>
    </row>
    <row r="28" spans="1:10">
      <c r="A28" s="134"/>
      <c r="B28" s="135"/>
      <c r="C28" s="102"/>
      <c r="D28" s="109"/>
      <c r="E28" s="102"/>
      <c r="F28" s="101"/>
      <c r="G28" s="102"/>
      <c r="H28" s="101"/>
      <c r="I28" s="132"/>
      <c r="J28" s="132"/>
    </row>
    <row r="29" spans="1:10">
      <c r="A29" s="139"/>
      <c r="B29" s="140"/>
      <c r="C29" s="141" t="s">
        <v>559</v>
      </c>
      <c r="D29" s="142"/>
      <c r="E29" s="141"/>
      <c r="F29" s="103"/>
      <c r="G29" s="141"/>
      <c r="H29" s="103">
        <f>SUM(H7:H27)</f>
        <v>0</v>
      </c>
      <c r="I29" s="132"/>
      <c r="J29" s="132"/>
    </row>
    <row r="30" spans="1:10">
      <c r="A30" s="134"/>
      <c r="B30" s="135"/>
      <c r="C30" s="102"/>
      <c r="D30" s="109"/>
      <c r="E30" s="102"/>
      <c r="F30" s="101"/>
      <c r="G30" s="102"/>
      <c r="H30" s="101"/>
      <c r="I30" s="132"/>
      <c r="J30" s="132"/>
    </row>
    <row r="31" spans="1:10">
      <c r="A31" s="134"/>
      <c r="B31" s="135"/>
      <c r="C31" s="102"/>
      <c r="D31" s="109"/>
      <c r="E31" s="102"/>
      <c r="F31" s="101"/>
      <c r="G31" s="102"/>
      <c r="H31" s="101"/>
      <c r="I31" s="132"/>
      <c r="J31" s="132"/>
    </row>
    <row r="32" spans="1:10">
      <c r="A32" s="134"/>
      <c r="B32" s="135"/>
      <c r="C32" s="102"/>
      <c r="D32" s="109"/>
      <c r="E32" s="102"/>
      <c r="F32" s="101"/>
      <c r="G32" s="102"/>
      <c r="H32" s="101"/>
      <c r="I32" s="132"/>
      <c r="J32" s="132"/>
    </row>
    <row r="33" spans="1:10">
      <c r="A33" s="134"/>
      <c r="B33" s="135"/>
      <c r="C33" s="102"/>
      <c r="D33" s="109"/>
      <c r="E33" s="102"/>
      <c r="F33" s="101"/>
      <c r="G33" s="102"/>
      <c r="H33" s="101"/>
      <c r="I33" s="132"/>
      <c r="J33" s="132"/>
    </row>
    <row r="34" spans="1:10">
      <c r="A34" s="134"/>
      <c r="B34" s="137"/>
      <c r="C34" s="141"/>
      <c r="D34" s="142"/>
      <c r="E34" s="141"/>
      <c r="F34" s="101"/>
      <c r="G34" s="102"/>
      <c r="H34" s="101"/>
      <c r="I34" s="132"/>
      <c r="J34" s="132"/>
    </row>
    <row r="35" spans="1:10">
      <c r="A35" s="134"/>
      <c r="B35" s="137"/>
      <c r="C35" s="141"/>
      <c r="D35" s="142"/>
      <c r="E35" s="141"/>
      <c r="F35" s="101"/>
      <c r="G35" s="102"/>
      <c r="H35" s="101"/>
      <c r="I35" s="132"/>
      <c r="J35" s="132"/>
    </row>
    <row r="36" spans="1:10">
      <c r="A36" s="134"/>
      <c r="B36" s="137"/>
      <c r="C36" s="141"/>
      <c r="D36" s="142"/>
      <c r="E36" s="141"/>
      <c r="F36" s="101"/>
      <c r="G36" s="102"/>
      <c r="H36" s="101"/>
      <c r="I36" s="132"/>
      <c r="J36" s="132"/>
    </row>
    <row r="37" spans="1:10">
      <c r="A37" s="134"/>
      <c r="B37" s="137"/>
      <c r="C37" s="141"/>
      <c r="D37" s="142"/>
      <c r="E37" s="141"/>
      <c r="F37" s="101"/>
      <c r="G37" s="102"/>
      <c r="H37" s="101"/>
      <c r="I37" s="132"/>
      <c r="J37" s="132"/>
    </row>
    <row r="38" spans="1:10">
      <c r="A38" s="134"/>
      <c r="B38" s="137"/>
      <c r="C38" s="141"/>
      <c r="D38" s="142"/>
      <c r="E38" s="141"/>
      <c r="F38" s="101"/>
      <c r="G38" s="102"/>
      <c r="H38" s="101"/>
      <c r="I38" s="132"/>
      <c r="J38" s="132"/>
    </row>
    <row r="39" spans="1:10">
      <c r="A39" s="134"/>
      <c r="B39" s="137"/>
      <c r="C39" s="141"/>
      <c r="D39" s="142"/>
      <c r="E39" s="141"/>
      <c r="F39" s="101"/>
      <c r="G39" s="102"/>
      <c r="H39" s="101"/>
      <c r="I39" s="132"/>
      <c r="J39" s="132"/>
    </row>
    <row r="40" spans="1:10">
      <c r="A40" s="134"/>
      <c r="B40" s="137"/>
      <c r="C40" s="141"/>
      <c r="D40" s="142"/>
      <c r="E40" s="141"/>
      <c r="F40" s="101"/>
      <c r="G40" s="102"/>
      <c r="H40" s="101"/>
      <c r="I40" s="132"/>
      <c r="J40" s="132"/>
    </row>
    <row r="41" spans="1:10">
      <c r="A41" s="134"/>
      <c r="B41" s="137"/>
      <c r="C41" s="141"/>
      <c r="D41" s="142"/>
      <c r="E41" s="141"/>
      <c r="F41" s="101"/>
      <c r="G41" s="102"/>
      <c r="H41" s="101"/>
      <c r="I41" s="132"/>
      <c r="J41" s="132"/>
    </row>
    <row r="42" spans="1:10">
      <c r="A42" s="134"/>
      <c r="B42" s="137"/>
      <c r="C42" s="141"/>
      <c r="D42" s="142"/>
      <c r="E42" s="141"/>
      <c r="F42" s="101"/>
      <c r="G42" s="102"/>
      <c r="H42" s="101"/>
      <c r="I42" s="132"/>
      <c r="J42" s="132"/>
    </row>
    <row r="43" spans="1:10">
      <c r="A43" s="134"/>
      <c r="B43" s="137"/>
      <c r="C43" s="141"/>
      <c r="D43" s="142"/>
      <c r="E43" s="141"/>
      <c r="F43" s="101"/>
      <c r="G43" s="102"/>
      <c r="H43" s="101"/>
      <c r="I43" s="132"/>
      <c r="J43" s="132"/>
    </row>
    <row r="44" spans="1:10">
      <c r="A44" s="134"/>
      <c r="B44" s="137"/>
      <c r="C44" s="141"/>
      <c r="D44" s="142"/>
      <c r="E44" s="141"/>
      <c r="F44" s="101"/>
      <c r="G44" s="102"/>
      <c r="H44" s="101"/>
      <c r="I44" s="132"/>
      <c r="J44" s="132"/>
    </row>
    <row r="45" spans="1:10">
      <c r="A45" s="134"/>
      <c r="B45" s="137"/>
      <c r="C45" s="141"/>
      <c r="D45" s="142"/>
      <c r="E45" s="141"/>
      <c r="F45" s="101"/>
      <c r="G45" s="102"/>
      <c r="H45" s="101"/>
      <c r="I45" s="132"/>
      <c r="J45" s="132"/>
    </row>
    <row r="46" spans="1:10">
      <c r="A46" s="134"/>
      <c r="B46" s="137"/>
      <c r="C46" s="141"/>
      <c r="D46" s="142"/>
      <c r="E46" s="141"/>
      <c r="F46" s="101"/>
      <c r="G46" s="102"/>
      <c r="H46" s="101"/>
      <c r="I46" s="132"/>
      <c r="J46" s="132"/>
    </row>
    <row r="47" spans="1:10">
      <c r="A47" s="134"/>
      <c r="B47" s="137"/>
      <c r="C47" s="141"/>
      <c r="D47" s="142"/>
      <c r="E47" s="141"/>
      <c r="F47" s="101"/>
      <c r="G47" s="102"/>
      <c r="H47" s="101"/>
      <c r="I47" s="132"/>
      <c r="J47" s="132"/>
    </row>
    <row r="48" spans="1:10">
      <c r="A48" s="134"/>
      <c r="B48" s="137"/>
      <c r="C48" s="141"/>
      <c r="D48" s="142"/>
      <c r="E48" s="141"/>
      <c r="F48" s="101"/>
      <c r="G48" s="102"/>
      <c r="H48" s="101"/>
      <c r="I48" s="132"/>
      <c r="J48" s="132"/>
    </row>
    <row r="49" spans="1:10">
      <c r="A49" s="134"/>
      <c r="B49" s="137"/>
      <c r="C49" s="141"/>
      <c r="D49" s="142"/>
      <c r="E49" s="141"/>
      <c r="F49" s="101"/>
      <c r="G49" s="102"/>
      <c r="H49" s="101"/>
      <c r="I49" s="132"/>
      <c r="J49" s="132"/>
    </row>
    <row r="50" spans="1:10">
      <c r="A50" s="134"/>
      <c r="B50" s="137"/>
      <c r="C50" s="141"/>
      <c r="D50" s="142"/>
      <c r="E50" s="141"/>
      <c r="F50" s="101"/>
      <c r="G50" s="102"/>
      <c r="H50" s="101"/>
      <c r="I50" s="132"/>
      <c r="J50" s="132"/>
    </row>
    <row r="51" spans="1:10">
      <c r="A51" s="104"/>
      <c r="B51" s="132"/>
      <c r="C51" s="116"/>
      <c r="D51" s="117"/>
      <c r="E51" s="116"/>
      <c r="F51" s="100"/>
      <c r="G51" s="106"/>
      <c r="H51" s="100"/>
      <c r="I51" s="132"/>
      <c r="J51" s="132"/>
    </row>
    <row r="52" spans="1:10" ht="15.75">
      <c r="A52" s="143" t="s">
        <v>560</v>
      </c>
      <c r="B52" s="131"/>
      <c r="C52" s="106"/>
      <c r="D52" s="107"/>
      <c r="E52" s="106"/>
      <c r="F52" s="100"/>
      <c r="G52" s="106"/>
      <c r="H52" s="100"/>
      <c r="I52" s="132"/>
      <c r="J52" s="132"/>
    </row>
    <row r="53" spans="1:10">
      <c r="A53" s="104"/>
      <c r="B53" s="144"/>
      <c r="C53" s="106"/>
      <c r="D53" s="107"/>
      <c r="E53" s="106"/>
      <c r="F53" s="100"/>
      <c r="G53" s="106"/>
      <c r="H53" s="100"/>
      <c r="I53" s="132"/>
      <c r="J53" s="132"/>
    </row>
    <row r="54" spans="1:10" ht="38.25">
      <c r="A54" s="104" t="s">
        <v>561</v>
      </c>
      <c r="B54" s="145" t="s">
        <v>562</v>
      </c>
      <c r="C54" s="106" t="s">
        <v>563</v>
      </c>
      <c r="D54" s="146">
        <v>8.1</v>
      </c>
      <c r="E54" s="106"/>
      <c r="F54" s="163"/>
      <c r="G54" s="148"/>
      <c r="H54" s="100">
        <f>D54*F54</f>
        <v>0</v>
      </c>
      <c r="I54" s="132"/>
      <c r="J54" s="132"/>
    </row>
    <row r="55" spans="1:10">
      <c r="A55" s="104"/>
      <c r="B55" s="145"/>
      <c r="C55" s="106"/>
      <c r="D55" s="146"/>
      <c r="E55" s="106"/>
      <c r="F55" s="100"/>
      <c r="G55" s="148"/>
      <c r="H55" s="100"/>
      <c r="I55" s="132"/>
      <c r="J55" s="132"/>
    </row>
    <row r="56" spans="1:10" ht="63.75">
      <c r="A56" s="104" t="s">
        <v>564</v>
      </c>
      <c r="B56" s="145" t="s">
        <v>565</v>
      </c>
      <c r="C56" s="106" t="s">
        <v>566</v>
      </c>
      <c r="D56" s="146">
        <v>2</v>
      </c>
      <c r="E56" s="106"/>
      <c r="F56" s="163"/>
      <c r="G56" s="148"/>
      <c r="H56" s="100">
        <f>D56*F56</f>
        <v>0</v>
      </c>
      <c r="I56" s="132"/>
      <c r="J56" s="132"/>
    </row>
    <row r="57" spans="1:10">
      <c r="A57" s="104"/>
      <c r="B57" s="145"/>
      <c r="C57" s="106"/>
      <c r="D57" s="146"/>
      <c r="E57" s="106"/>
      <c r="F57" s="100"/>
      <c r="G57" s="148"/>
      <c r="H57" s="100"/>
      <c r="I57" s="132"/>
      <c r="J57" s="132"/>
    </row>
    <row r="58" spans="1:10" ht="63.75">
      <c r="A58" s="104" t="s">
        <v>567</v>
      </c>
      <c r="B58" s="145" t="s">
        <v>568</v>
      </c>
      <c r="C58" s="106" t="s">
        <v>7</v>
      </c>
      <c r="D58" s="146">
        <v>8.1</v>
      </c>
      <c r="E58" s="106"/>
      <c r="F58" s="163"/>
      <c r="G58" s="148"/>
      <c r="H58" s="100">
        <f>D58*F58</f>
        <v>0</v>
      </c>
      <c r="I58" s="132"/>
      <c r="J58" s="132"/>
    </row>
    <row r="59" spans="1:10">
      <c r="A59" s="104"/>
      <c r="B59" s="145"/>
      <c r="C59" s="106"/>
      <c r="D59" s="146"/>
      <c r="E59" s="106"/>
      <c r="F59" s="100"/>
      <c r="G59" s="148"/>
      <c r="H59" s="100"/>
      <c r="I59" s="132"/>
      <c r="J59" s="132"/>
    </row>
    <row r="60" spans="1:10" ht="25.5">
      <c r="A60" s="104" t="s">
        <v>569</v>
      </c>
      <c r="B60" s="145" t="s">
        <v>570</v>
      </c>
      <c r="C60" s="106" t="s">
        <v>566</v>
      </c>
      <c r="D60" s="146">
        <v>1</v>
      </c>
      <c r="E60" s="106"/>
      <c r="F60" s="163"/>
      <c r="G60" s="148"/>
      <c r="H60" s="100">
        <f>D60*F60</f>
        <v>0</v>
      </c>
      <c r="I60" s="132"/>
      <c r="J60" s="132"/>
    </row>
    <row r="61" spans="1:10">
      <c r="A61" s="104"/>
      <c r="B61" s="145"/>
      <c r="C61" s="106"/>
      <c r="D61" s="146"/>
      <c r="E61" s="106"/>
      <c r="F61" s="147"/>
      <c r="G61" s="148"/>
      <c r="H61" s="100"/>
      <c r="I61" s="132"/>
      <c r="J61" s="132"/>
    </row>
    <row r="62" spans="1:10" ht="38.25">
      <c r="A62" s="104" t="s">
        <v>571</v>
      </c>
      <c r="B62" s="145" t="s">
        <v>572</v>
      </c>
      <c r="C62" s="106" t="s">
        <v>566</v>
      </c>
      <c r="D62" s="146">
        <v>1</v>
      </c>
      <c r="E62" s="106"/>
      <c r="F62" s="163"/>
      <c r="G62" s="148"/>
      <c r="H62" s="100">
        <f>D62*F62</f>
        <v>0</v>
      </c>
      <c r="I62" s="132"/>
      <c r="J62" s="132"/>
    </row>
    <row r="63" spans="1:10">
      <c r="A63" s="110"/>
      <c r="B63" s="145"/>
      <c r="C63" s="149"/>
      <c r="D63" s="149"/>
      <c r="E63" s="149"/>
      <c r="F63" s="150"/>
      <c r="G63" s="148"/>
      <c r="H63" s="100"/>
      <c r="I63" s="132"/>
      <c r="J63" s="132"/>
    </row>
    <row r="64" spans="1:10" ht="76.5">
      <c r="A64" s="104" t="s">
        <v>573</v>
      </c>
      <c r="B64" s="151" t="s">
        <v>574</v>
      </c>
      <c r="C64" s="106" t="s">
        <v>566</v>
      </c>
      <c r="D64" s="146">
        <v>1</v>
      </c>
      <c r="E64" s="106"/>
      <c r="F64" s="163"/>
      <c r="G64" s="148"/>
      <c r="H64" s="100">
        <f>D64*F64</f>
        <v>0</v>
      </c>
      <c r="I64" s="132"/>
      <c r="J64" s="132"/>
    </row>
    <row r="65" spans="1:10">
      <c r="A65" s="104"/>
      <c r="B65" s="145"/>
      <c r="C65" s="106"/>
      <c r="D65" s="146"/>
      <c r="E65" s="106"/>
      <c r="F65" s="100"/>
      <c r="G65" s="148"/>
      <c r="H65" s="100"/>
      <c r="I65" s="132"/>
      <c r="J65" s="132"/>
    </row>
    <row r="66" spans="1:10" ht="76.5">
      <c r="A66" s="104" t="s">
        <v>575</v>
      </c>
      <c r="B66" s="151" t="s">
        <v>576</v>
      </c>
      <c r="C66" s="107"/>
      <c r="D66" s="107"/>
      <c r="E66" s="107"/>
      <c r="F66" s="147"/>
      <c r="G66" s="148"/>
      <c r="H66" s="100"/>
      <c r="I66" s="132"/>
      <c r="J66" s="132"/>
    </row>
    <row r="67" spans="1:10">
      <c r="A67" s="110"/>
      <c r="B67" s="145"/>
      <c r="C67" s="152"/>
      <c r="D67" s="152"/>
      <c r="E67" s="152"/>
      <c r="F67" s="147"/>
      <c r="G67" s="148"/>
      <c r="H67" s="100"/>
      <c r="I67" s="132"/>
      <c r="J67" s="132"/>
    </row>
    <row r="68" spans="1:10">
      <c r="A68" s="104"/>
      <c r="B68" s="145" t="s">
        <v>577</v>
      </c>
      <c r="C68" s="152" t="s">
        <v>578</v>
      </c>
      <c r="D68" s="146">
        <v>8.1</v>
      </c>
      <c r="E68" s="152"/>
      <c r="F68" s="163"/>
      <c r="G68" s="148"/>
      <c r="H68" s="100">
        <f>D68*F68</f>
        <v>0</v>
      </c>
      <c r="I68" s="132"/>
      <c r="J68" s="132"/>
    </row>
    <row r="69" spans="1:10">
      <c r="A69" s="104"/>
      <c r="B69" s="145" t="s">
        <v>579</v>
      </c>
      <c r="C69" s="152" t="s">
        <v>578</v>
      </c>
      <c r="D69" s="146">
        <v>8.1</v>
      </c>
      <c r="E69" s="152"/>
      <c r="F69" s="163"/>
      <c r="G69" s="148"/>
      <c r="H69" s="100">
        <f>D69*F69</f>
        <v>0</v>
      </c>
      <c r="I69" s="132"/>
      <c r="J69" s="132"/>
    </row>
    <row r="70" spans="1:10">
      <c r="A70" s="131"/>
      <c r="B70" s="132"/>
      <c r="C70" s="132"/>
      <c r="D70" s="132"/>
      <c r="E70" s="114"/>
      <c r="F70" s="147"/>
      <c r="G70" s="132"/>
      <c r="H70" s="147"/>
      <c r="I70" s="132"/>
      <c r="J70" s="132"/>
    </row>
    <row r="71" spans="1:10">
      <c r="A71" s="104"/>
      <c r="B71" s="105" t="s">
        <v>580</v>
      </c>
      <c r="C71" s="106"/>
      <c r="D71" s="107"/>
      <c r="E71" s="106"/>
      <c r="F71" s="100"/>
      <c r="G71" s="106"/>
      <c r="H71" s="108">
        <f>SUM(H54:H69)</f>
        <v>0</v>
      </c>
      <c r="I71" s="132"/>
      <c r="J71" s="132"/>
    </row>
    <row r="72" spans="1:10">
      <c r="A72" s="104"/>
      <c r="B72" s="105"/>
      <c r="C72" s="106"/>
      <c r="D72" s="107"/>
      <c r="E72" s="106"/>
      <c r="F72" s="100"/>
      <c r="G72" s="106"/>
      <c r="H72" s="108"/>
      <c r="I72" s="132"/>
      <c r="J72" s="132"/>
    </row>
    <row r="73" spans="1:10">
      <c r="A73" s="104"/>
      <c r="B73" s="132"/>
      <c r="C73" s="116"/>
      <c r="D73" s="117"/>
      <c r="E73" s="116"/>
      <c r="F73" s="100"/>
      <c r="G73" s="106"/>
      <c r="H73" s="100"/>
      <c r="I73" s="132"/>
      <c r="J73" s="132"/>
    </row>
    <row r="74" spans="1:10">
      <c r="A74" s="104"/>
      <c r="B74" s="132"/>
      <c r="C74" s="116"/>
      <c r="D74" s="117"/>
      <c r="E74" s="116"/>
      <c r="F74" s="100"/>
      <c r="G74" s="106"/>
      <c r="H74" s="100"/>
      <c r="I74" s="132"/>
      <c r="J74" s="132"/>
    </row>
    <row r="75" spans="1:10" ht="15.75">
      <c r="A75" s="138" t="s">
        <v>581</v>
      </c>
      <c r="B75" s="138" t="s">
        <v>582</v>
      </c>
      <c r="C75" s="102"/>
      <c r="D75" s="109"/>
      <c r="E75" s="102"/>
      <c r="F75" s="101"/>
      <c r="G75" s="106"/>
      <c r="H75" s="100"/>
      <c r="I75" s="132"/>
      <c r="J75" s="132"/>
    </row>
    <row r="76" spans="1:10" ht="15.75">
      <c r="A76" s="138"/>
      <c r="B76" s="138"/>
      <c r="C76" s="102"/>
      <c r="D76" s="109"/>
      <c r="E76" s="102"/>
      <c r="F76" s="101"/>
      <c r="G76" s="106"/>
      <c r="H76" s="100"/>
      <c r="I76" s="132"/>
      <c r="J76" s="132"/>
    </row>
    <row r="77" spans="1:10" ht="63.75">
      <c r="A77" s="153" t="s">
        <v>583</v>
      </c>
      <c r="B77" s="154" t="s">
        <v>584</v>
      </c>
      <c r="C77" s="155" t="s">
        <v>8</v>
      </c>
      <c r="D77" s="156">
        <v>8.1</v>
      </c>
      <c r="E77" s="155"/>
      <c r="F77" s="256"/>
      <c r="G77" s="155"/>
      <c r="H77" s="100">
        <f>D77*F77</f>
        <v>0</v>
      </c>
      <c r="I77" s="132"/>
      <c r="J77" s="132"/>
    </row>
    <row r="78" spans="1:10">
      <c r="B78" s="151"/>
      <c r="C78" s="106"/>
      <c r="D78" s="146"/>
      <c r="E78" s="106"/>
      <c r="F78" s="147"/>
      <c r="G78" s="106"/>
      <c r="H78" s="100"/>
      <c r="I78" s="132"/>
      <c r="J78" s="132"/>
    </row>
    <row r="79" spans="1:10" ht="76.5">
      <c r="A79" s="104" t="s">
        <v>585</v>
      </c>
      <c r="B79" s="151" t="s">
        <v>586</v>
      </c>
      <c r="C79" s="106" t="s">
        <v>9</v>
      </c>
      <c r="D79" s="110">
        <f>8.1*0.9</f>
        <v>7.29</v>
      </c>
      <c r="E79" s="106"/>
      <c r="F79" s="163"/>
      <c r="G79" s="106"/>
      <c r="H79" s="100">
        <f>D79*F79</f>
        <v>0</v>
      </c>
      <c r="I79" s="132"/>
      <c r="J79" s="132"/>
    </row>
    <row r="80" spans="1:10">
      <c r="B80" s="151"/>
      <c r="C80" s="106"/>
      <c r="D80" s="146"/>
      <c r="E80" s="106"/>
      <c r="F80" s="147"/>
      <c r="G80" s="106"/>
      <c r="H80" s="100"/>
      <c r="I80" s="132"/>
      <c r="J80" s="132"/>
    </row>
    <row r="81" spans="1:10" ht="89.25">
      <c r="A81" s="104" t="s">
        <v>587</v>
      </c>
      <c r="B81" s="151" t="s">
        <v>588</v>
      </c>
      <c r="C81" s="106"/>
      <c r="D81" s="110">
        <f>8.1*0.1</f>
        <v>0.81</v>
      </c>
      <c r="E81" s="106"/>
      <c r="F81" s="163"/>
      <c r="G81" s="106"/>
      <c r="H81" s="100">
        <f>D81*F81</f>
        <v>0</v>
      </c>
      <c r="I81" s="132"/>
      <c r="J81" s="132"/>
    </row>
    <row r="82" spans="1:10">
      <c r="A82" s="104"/>
      <c r="B82" s="151"/>
      <c r="C82" s="106"/>
      <c r="D82" s="110"/>
      <c r="E82" s="106"/>
      <c r="F82" s="147"/>
      <c r="G82" s="106"/>
      <c r="H82" s="100"/>
      <c r="I82" s="132"/>
      <c r="J82" s="132"/>
    </row>
    <row r="83" spans="1:10" ht="38.25" customHeight="1">
      <c r="A83" s="104" t="s">
        <v>589</v>
      </c>
      <c r="B83" s="129" t="s">
        <v>590</v>
      </c>
      <c r="C83" s="106" t="s">
        <v>591</v>
      </c>
      <c r="D83" s="146">
        <v>8.1</v>
      </c>
      <c r="E83" s="106"/>
      <c r="F83" s="163"/>
      <c r="G83" s="148"/>
      <c r="H83" s="100">
        <f>D83*F83</f>
        <v>0</v>
      </c>
      <c r="I83" s="132"/>
      <c r="J83" s="132"/>
    </row>
    <row r="84" spans="1:10">
      <c r="A84" s="104"/>
      <c r="B84" s="129"/>
      <c r="C84" s="106"/>
      <c r="D84" s="146"/>
      <c r="E84" s="106"/>
      <c r="F84" s="147"/>
      <c r="G84" s="148"/>
      <c r="H84" s="100"/>
      <c r="I84" s="132"/>
      <c r="J84" s="132"/>
    </row>
    <row r="85" spans="1:10" ht="102">
      <c r="A85" s="104" t="s">
        <v>592</v>
      </c>
      <c r="B85" s="129" t="s">
        <v>593</v>
      </c>
      <c r="C85" s="106" t="s">
        <v>9</v>
      </c>
      <c r="D85" s="146">
        <v>0.5</v>
      </c>
      <c r="E85" s="106"/>
      <c r="F85" s="163"/>
      <c r="G85" s="148"/>
      <c r="H85" s="100">
        <f>D85*F85</f>
        <v>0</v>
      </c>
      <c r="I85" s="132"/>
      <c r="J85" s="132"/>
    </row>
    <row r="86" spans="1:10">
      <c r="B86" s="144"/>
      <c r="C86" s="106"/>
      <c r="D86" s="146"/>
      <c r="E86" s="106"/>
      <c r="F86" s="100"/>
      <c r="G86" s="148"/>
      <c r="H86" s="100"/>
      <c r="I86" s="132"/>
      <c r="J86" s="132"/>
    </row>
    <row r="87" spans="1:10" ht="114.75">
      <c r="A87" s="104" t="s">
        <v>594</v>
      </c>
      <c r="B87" s="158" t="s">
        <v>595</v>
      </c>
      <c r="C87" s="106" t="s">
        <v>9</v>
      </c>
      <c r="D87" s="280">
        <v>1.5</v>
      </c>
      <c r="E87" s="106"/>
      <c r="F87" s="163"/>
      <c r="G87" s="148"/>
      <c r="H87" s="100">
        <f>F87*D87</f>
        <v>0</v>
      </c>
      <c r="I87" s="132"/>
      <c r="J87" s="132"/>
    </row>
    <row r="88" spans="1:10">
      <c r="B88" s="159"/>
      <c r="C88" s="106"/>
      <c r="D88" s="280"/>
      <c r="E88" s="106"/>
      <c r="F88" s="147"/>
      <c r="G88" s="148"/>
      <c r="H88" s="100"/>
      <c r="I88" s="132"/>
      <c r="J88" s="132"/>
    </row>
    <row r="89" spans="1:10" ht="76.5">
      <c r="A89" s="104" t="s">
        <v>596</v>
      </c>
      <c r="B89" s="160" t="s">
        <v>597</v>
      </c>
      <c r="C89" s="106" t="s">
        <v>9</v>
      </c>
      <c r="D89" s="146">
        <f>D79-D87-D85</f>
        <v>5.29</v>
      </c>
      <c r="E89" s="106"/>
      <c r="F89" s="163"/>
      <c r="G89" s="148"/>
      <c r="H89" s="100">
        <f>F89*D89</f>
        <v>0</v>
      </c>
      <c r="I89" s="132"/>
      <c r="J89" s="132"/>
    </row>
    <row r="90" spans="1:10">
      <c r="A90" s="104"/>
      <c r="B90" s="151"/>
      <c r="C90" s="106"/>
      <c r="D90" s="146"/>
      <c r="E90" s="106"/>
      <c r="F90" s="147"/>
      <c r="G90" s="148"/>
      <c r="H90" s="100"/>
      <c r="I90" s="132"/>
      <c r="J90" s="132"/>
    </row>
    <row r="91" spans="1:10" ht="25.5">
      <c r="A91" s="134" t="s">
        <v>598</v>
      </c>
      <c r="B91" s="161" t="s">
        <v>599</v>
      </c>
      <c r="C91" s="102" t="s">
        <v>18</v>
      </c>
      <c r="D91" s="162">
        <v>1</v>
      </c>
      <c r="E91" s="102"/>
      <c r="F91" s="163"/>
      <c r="G91" s="164"/>
      <c r="H91" s="101">
        <f>D91*F91</f>
        <v>0</v>
      </c>
      <c r="I91" s="132"/>
      <c r="J91" s="132"/>
    </row>
    <row r="92" spans="1:10">
      <c r="B92" s="144"/>
      <c r="C92" s="106"/>
      <c r="D92" s="146"/>
      <c r="E92" s="106"/>
      <c r="F92" s="100"/>
      <c r="G92" s="148"/>
      <c r="H92" s="101"/>
      <c r="I92" s="132"/>
      <c r="J92" s="132"/>
    </row>
    <row r="93" spans="1:10" s="132" customFormat="1" ht="36.75" customHeight="1">
      <c r="A93" s="104" t="s">
        <v>600</v>
      </c>
      <c r="B93" s="129" t="s">
        <v>601</v>
      </c>
      <c r="C93" s="106" t="s">
        <v>8</v>
      </c>
      <c r="D93" s="146">
        <v>8.1</v>
      </c>
      <c r="E93" s="106"/>
      <c r="F93" s="163"/>
      <c r="G93" s="148"/>
      <c r="H93" s="100">
        <f>D93*F93</f>
        <v>0</v>
      </c>
      <c r="I93" s="106"/>
    </row>
    <row r="94" spans="1:10">
      <c r="B94" s="129"/>
      <c r="C94" s="106"/>
      <c r="D94" s="107"/>
      <c r="E94" s="106"/>
      <c r="F94" s="100"/>
      <c r="G94" s="106"/>
      <c r="H94" s="100"/>
      <c r="I94" s="132"/>
      <c r="J94" s="132"/>
    </row>
    <row r="95" spans="1:10">
      <c r="A95" s="104"/>
      <c r="B95" s="105" t="s">
        <v>602</v>
      </c>
      <c r="C95" s="106"/>
      <c r="D95" s="107"/>
      <c r="E95" s="106"/>
      <c r="F95" s="100"/>
      <c r="G95" s="106"/>
      <c r="H95" s="108">
        <f>SUM(H77:H94)</f>
        <v>0</v>
      </c>
      <c r="I95" s="132"/>
      <c r="J95" s="132"/>
    </row>
    <row r="96" spans="1:10">
      <c r="A96" s="104"/>
      <c r="B96" s="105"/>
      <c r="C96" s="106"/>
      <c r="D96" s="107"/>
      <c r="E96" s="106"/>
      <c r="F96" s="100"/>
      <c r="G96" s="106"/>
      <c r="H96" s="108"/>
      <c r="I96" s="132"/>
      <c r="J96" s="132"/>
    </row>
    <row r="97" spans="1:10">
      <c r="A97" s="104"/>
      <c r="B97" s="105"/>
      <c r="C97" s="106"/>
      <c r="D97" s="107"/>
      <c r="E97" s="106"/>
      <c r="F97" s="100"/>
      <c r="G97" s="106"/>
      <c r="H97" s="108"/>
      <c r="I97" s="132"/>
      <c r="J97" s="132"/>
    </row>
    <row r="98" spans="1:10" ht="15.75">
      <c r="A98" s="165" t="s">
        <v>603</v>
      </c>
      <c r="B98" s="165" t="s">
        <v>1</v>
      </c>
      <c r="C98" s="106"/>
      <c r="D98" s="107"/>
      <c r="E98" s="106"/>
      <c r="F98" s="100"/>
      <c r="G98" s="106"/>
      <c r="H98" s="100"/>
      <c r="I98" s="132"/>
      <c r="J98" s="132"/>
    </row>
    <row r="99" spans="1:10">
      <c r="A99" s="104"/>
      <c r="B99" s="105"/>
      <c r="C99" s="106"/>
      <c r="D99" s="107"/>
      <c r="E99" s="106"/>
      <c r="F99" s="100"/>
      <c r="G99" s="106"/>
      <c r="H99" s="108"/>
      <c r="I99" s="132"/>
      <c r="J99" s="132"/>
    </row>
    <row r="100" spans="1:10" ht="76.5">
      <c r="A100" s="104" t="s">
        <v>656</v>
      </c>
      <c r="B100" s="111" t="s">
        <v>657</v>
      </c>
      <c r="C100" s="106" t="s">
        <v>5</v>
      </c>
      <c r="D100" s="112">
        <v>1</v>
      </c>
      <c r="E100" s="113"/>
      <c r="F100" s="257"/>
      <c r="G100" s="113"/>
      <c r="H100" s="147">
        <f>D100*F100</f>
        <v>0</v>
      </c>
    </row>
    <row r="101" spans="1:10">
      <c r="A101" s="104"/>
      <c r="B101" s="131"/>
      <c r="C101" s="106"/>
      <c r="D101" s="107"/>
      <c r="E101" s="106"/>
      <c r="F101" s="100"/>
      <c r="G101" s="106"/>
      <c r="H101" s="100"/>
      <c r="I101" s="132"/>
      <c r="J101" s="132"/>
    </row>
    <row r="102" spans="1:10">
      <c r="A102" s="104"/>
      <c r="B102" s="105" t="s">
        <v>604</v>
      </c>
      <c r="C102" s="106"/>
      <c r="D102" s="107"/>
      <c r="E102" s="106"/>
      <c r="F102" s="100"/>
      <c r="G102" s="106"/>
      <c r="H102" s="108">
        <f>SUM(H100:H100)</f>
        <v>0</v>
      </c>
      <c r="I102" s="132"/>
      <c r="J102" s="132"/>
    </row>
    <row r="103" spans="1:10">
      <c r="A103" s="104"/>
      <c r="B103" s="105"/>
      <c r="C103" s="106"/>
      <c r="D103" s="107"/>
      <c r="E103" s="106"/>
      <c r="F103" s="100"/>
      <c r="G103" s="106"/>
      <c r="H103" s="108"/>
      <c r="I103" s="132"/>
      <c r="J103" s="132"/>
    </row>
    <row r="104" spans="1:10">
      <c r="A104" s="104"/>
      <c r="B104" s="131"/>
      <c r="C104" s="106"/>
      <c r="D104" s="107"/>
      <c r="E104" s="106"/>
      <c r="F104" s="100"/>
      <c r="G104" s="106"/>
      <c r="H104" s="100"/>
      <c r="I104" s="132"/>
      <c r="J104" s="132"/>
    </row>
    <row r="105" spans="1:10" ht="15.75">
      <c r="A105" s="165" t="s">
        <v>605</v>
      </c>
      <c r="B105" s="165" t="s">
        <v>606</v>
      </c>
      <c r="C105" s="106"/>
      <c r="D105" s="107"/>
      <c r="E105" s="106"/>
      <c r="F105" s="100"/>
      <c r="G105" s="106"/>
      <c r="H105" s="100"/>
      <c r="I105" s="132"/>
      <c r="J105" s="132"/>
    </row>
    <row r="106" spans="1:10">
      <c r="A106" s="104"/>
      <c r="B106" s="131"/>
      <c r="C106" s="106"/>
      <c r="D106" s="107"/>
      <c r="E106" s="106"/>
      <c r="F106" s="100"/>
      <c r="G106" s="106"/>
      <c r="H106" s="100"/>
      <c r="I106" s="132"/>
      <c r="J106" s="132"/>
    </row>
    <row r="107" spans="1:10" ht="25.5">
      <c r="A107" s="104" t="s">
        <v>607</v>
      </c>
      <c r="B107" s="129" t="s">
        <v>608</v>
      </c>
      <c r="C107" s="106" t="s">
        <v>563</v>
      </c>
      <c r="D107" s="146">
        <v>8.1</v>
      </c>
      <c r="E107" s="106"/>
      <c r="F107" s="136"/>
      <c r="G107" s="148"/>
      <c r="H107" s="100">
        <f>D107*F107</f>
        <v>0</v>
      </c>
      <c r="I107" s="132"/>
      <c r="J107" s="132"/>
    </row>
    <row r="108" spans="1:10">
      <c r="A108" s="104"/>
      <c r="B108" s="166"/>
      <c r="C108" s="106"/>
      <c r="D108" s="146"/>
      <c r="E108" s="106"/>
      <c r="F108" s="100"/>
      <c r="G108" s="148"/>
      <c r="H108" s="100"/>
      <c r="I108" s="132"/>
      <c r="J108" s="132"/>
    </row>
    <row r="109" spans="1:10" ht="38.25">
      <c r="A109" s="104" t="s">
        <v>609</v>
      </c>
      <c r="B109" s="167" t="s">
        <v>610</v>
      </c>
      <c r="C109" s="106" t="s">
        <v>563</v>
      </c>
      <c r="D109" s="146">
        <v>8.1</v>
      </c>
      <c r="E109" s="106"/>
      <c r="F109" s="136"/>
      <c r="G109" s="148"/>
      <c r="H109" s="100">
        <f>D109*F109</f>
        <v>0</v>
      </c>
      <c r="I109" s="132"/>
      <c r="J109" s="132"/>
    </row>
    <row r="110" spans="1:10">
      <c r="A110" s="104"/>
      <c r="B110" s="167"/>
      <c r="C110" s="106"/>
      <c r="D110" s="146"/>
      <c r="E110" s="106"/>
      <c r="F110" s="100"/>
      <c r="G110" s="148"/>
      <c r="H110" s="100"/>
      <c r="I110" s="132"/>
      <c r="J110" s="132"/>
    </row>
    <row r="111" spans="1:10">
      <c r="A111" s="104" t="s">
        <v>611</v>
      </c>
      <c r="B111" s="167" t="s">
        <v>612</v>
      </c>
      <c r="C111" s="106" t="s">
        <v>5</v>
      </c>
      <c r="D111" s="146">
        <v>1</v>
      </c>
      <c r="E111" s="106"/>
      <c r="F111" s="136"/>
      <c r="G111" s="148"/>
      <c r="H111" s="100">
        <f>D111*F111</f>
        <v>0</v>
      </c>
      <c r="I111" s="132"/>
      <c r="J111" s="132"/>
    </row>
    <row r="112" spans="1:10">
      <c r="A112" s="104"/>
      <c r="B112" s="167"/>
      <c r="C112" s="106"/>
      <c r="D112" s="146"/>
      <c r="E112" s="106"/>
      <c r="F112" s="100"/>
      <c r="G112" s="148"/>
      <c r="H112" s="100"/>
      <c r="I112" s="132"/>
      <c r="J112" s="132"/>
    </row>
    <row r="113" spans="1:10">
      <c r="A113" s="104" t="s">
        <v>613</v>
      </c>
      <c r="B113" s="129" t="s">
        <v>614</v>
      </c>
      <c r="C113" s="106" t="s">
        <v>7</v>
      </c>
      <c r="D113" s="146">
        <v>8.1</v>
      </c>
      <c r="E113" s="106"/>
      <c r="F113" s="163"/>
      <c r="G113" s="148"/>
      <c r="H113" s="100">
        <f>D113*F113</f>
        <v>0</v>
      </c>
      <c r="I113" s="132"/>
      <c r="J113" s="132"/>
    </row>
    <row r="114" spans="1:10">
      <c r="A114" s="104"/>
      <c r="B114" s="131"/>
      <c r="C114" s="106"/>
      <c r="D114" s="107"/>
      <c r="E114" s="106"/>
      <c r="F114" s="100"/>
      <c r="G114" s="106"/>
      <c r="H114" s="100"/>
      <c r="I114" s="132"/>
      <c r="J114" s="132"/>
    </row>
    <row r="115" spans="1:10">
      <c r="A115" s="115"/>
      <c r="B115" s="105" t="s">
        <v>615</v>
      </c>
      <c r="C115" s="116"/>
      <c r="D115" s="117"/>
      <c r="E115" s="116"/>
      <c r="F115" s="108"/>
      <c r="G115" s="116"/>
      <c r="H115" s="108">
        <f>SUM(H107:H114)</f>
        <v>0</v>
      </c>
      <c r="I115" s="132"/>
      <c r="J115" s="132"/>
    </row>
    <row r="116" spans="1:10">
      <c r="A116" s="115"/>
      <c r="B116" s="105"/>
      <c r="C116" s="116"/>
      <c r="D116" s="117"/>
      <c r="E116" s="116"/>
      <c r="F116" s="108"/>
      <c r="G116" s="116"/>
      <c r="H116" s="108"/>
      <c r="I116" s="132"/>
      <c r="J116" s="132"/>
    </row>
    <row r="117" spans="1:10">
      <c r="A117" s="115"/>
      <c r="B117" s="105"/>
      <c r="C117" s="116"/>
      <c r="D117" s="117"/>
      <c r="E117" s="116"/>
      <c r="F117" s="108"/>
      <c r="G117" s="116"/>
      <c r="H117" s="108"/>
      <c r="I117" s="132"/>
      <c r="J117" s="132"/>
    </row>
    <row r="118" spans="1:10">
      <c r="A118" s="104"/>
      <c r="B118" s="129"/>
      <c r="C118" s="106"/>
      <c r="D118" s="146"/>
      <c r="E118" s="106"/>
      <c r="F118" s="100"/>
      <c r="G118" s="148"/>
      <c r="H118" s="100"/>
      <c r="I118" s="132"/>
      <c r="J118" s="132"/>
    </row>
    <row r="119" spans="1:10">
      <c r="A119" s="115"/>
      <c r="B119" s="105"/>
      <c r="C119" s="116"/>
      <c r="D119" s="117"/>
      <c r="E119" s="116"/>
      <c r="F119" s="108"/>
      <c r="G119" s="116"/>
      <c r="H119" s="108"/>
      <c r="I119" s="132"/>
      <c r="J119" s="132"/>
    </row>
  </sheetData>
  <sheetProtection algorithmName="SHA-512" hashValue="TyuLVppCewCIPpa12WaVkF1A6HMAjUdbCpvBDCIJVMnqrjyLC2aTl6cI0ATy+0PMVL3DWxMUyrr7WWAO2o85qA==" saltValue="uzcMMQ0sj49cske+Ud48Yw==" spinCount="100000" sheet="1" objects="1" scenarios="1" selectLockedCells="1"/>
  <pageMargins left="0.98425196850393704" right="0.39370078740157483" top="0.9055118110236221" bottom="0.74803149606299213" header="0.39370078740157483" footer="0.51181102362204722"/>
  <pageSetup paperSize="9" scale="75" orientation="portrait" r:id="rId1"/>
  <headerFooter scaleWithDoc="0" alignWithMargins="0">
    <oddHeader>&amp;L&amp;A&amp;CIgrišče - park Tivoli&amp;RLUZ, d.d.</oddHeader>
    <oddFooter>&amp;R&amp;P/&amp;N</oddFooter>
  </headerFooter>
  <rowBreaks count="2" manualBreakCount="2">
    <brk id="51" max="16383" man="1"/>
    <brk id="8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18</vt:i4>
      </vt:variant>
    </vt:vector>
  </HeadingPairs>
  <TitlesOfParts>
    <vt:vector size="29" baseType="lpstr">
      <vt:lpstr>REKAPITULACIJA</vt:lpstr>
      <vt:lpstr>SPLOŠNE OPOMBE</vt:lpstr>
      <vt:lpstr>GO dela</vt:lpstr>
      <vt:lpstr>zasaditve</vt:lpstr>
      <vt:lpstr>urbana oprema</vt:lpstr>
      <vt:lpstr>vodovodni priključek</vt:lpstr>
      <vt:lpstr>interni vodovd</vt:lpstr>
      <vt:lpstr>REK - kanalizacija</vt:lpstr>
      <vt:lpstr>M1</vt:lpstr>
      <vt:lpstr>M2</vt:lpstr>
      <vt:lpstr>M3</vt:lpstr>
      <vt:lpstr>'GO dela'!Excel_BuiltIn_Print_Area</vt:lpstr>
      <vt:lpstr>REKAPITULACIJA!Excel_BuiltIn_Print_Area</vt:lpstr>
      <vt:lpstr>'GO dela'!Print_Area</vt:lpstr>
      <vt:lpstr>'interni vodovd'!Print_Area</vt:lpstr>
      <vt:lpstr>REKAPITULACIJA!Print_Area</vt:lpstr>
      <vt:lpstr>'SPLOŠNE OPOMBE'!Print_Area</vt:lpstr>
      <vt:lpstr>'urbana oprema'!Print_Area</vt:lpstr>
      <vt:lpstr>'vodovodni priključek'!Print_Area</vt:lpstr>
      <vt:lpstr>zasaditve!Print_Area</vt:lpstr>
      <vt:lpstr>'urbana oprema'!Print_Titles</vt:lpstr>
      <vt:lpstr>'interni vodovd'!SU_MONTDELA</vt:lpstr>
      <vt:lpstr>'vodovodni priključek'!SU_MONTDELA</vt:lpstr>
      <vt:lpstr>'interni vodovd'!SU_NABAVAMAT</vt:lpstr>
      <vt:lpstr>'vodovodni priključek'!SU_NABAVAMAT</vt:lpstr>
      <vt:lpstr>'interni vodovd'!SU_ZAKLJDELA</vt:lpstr>
      <vt:lpstr>'vodovodni priključek'!SU_ZAKLJDELA</vt:lpstr>
      <vt:lpstr>'interni vodovd'!SU_ZEMDELA</vt:lpstr>
      <vt:lpstr>'vodovodni priključek'!SU_ZEMDELA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Urška Kranjc</cp:lastModifiedBy>
  <cp:lastPrinted>2021-07-06T06:28:39Z</cp:lastPrinted>
  <dcterms:created xsi:type="dcterms:W3CDTF">2020-10-27T13:52:04Z</dcterms:created>
  <dcterms:modified xsi:type="dcterms:W3CDTF">2021-09-13T07:37:17Z</dcterms:modified>
</cp:coreProperties>
</file>